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416" yWindow="672" windowWidth="15456" windowHeight="6336" tabRatio="814" activeTab="0"/>
  </bookViews>
  <sheets>
    <sheet name="VE7BQH 432 MHz Table" sheetId="1" r:id="rId1"/>
    <sheet name="VE7BQH 144 MHz Table" sheetId="2" r:id="rId2"/>
    <sheet name="VE7BQH 50 MHz Table" sheetId="3" r:id="rId3"/>
    <sheet name="NF Calculator" sheetId="4" r:id="rId4"/>
    <sheet name="Convergence Correction" sheetId="5" r:id="rId5"/>
    <sheet name="Charts432MHz_GT" sheetId="6" r:id="rId6"/>
    <sheet name="Charts144MHz_GT" sheetId="7" r:id="rId7"/>
    <sheet name="Лист1" sheetId="8" r:id="rId8"/>
    <sheet name="Charts50MHz_Gain" sheetId="9" r:id="rId9"/>
  </sheets>
  <definedNames/>
  <calcPr fullCalcOnLoad="1"/>
</workbook>
</file>

<file path=xl/sharedStrings.xml><?xml version="1.0" encoding="utf-8"?>
<sst xmlns="http://schemas.openxmlformats.org/spreadsheetml/2006/main" count="4054" uniqueCount="1411">
  <si>
    <t>Issue 118, Jan 26, 2023</t>
  </si>
  <si>
    <t>Tpat</t>
  </si>
  <si>
    <t>ave gain</t>
  </si>
  <si>
    <t>InnoV 13 OWL G/T</t>
  </si>
  <si>
    <t>+InnoV 15 OWL G/T</t>
  </si>
  <si>
    <t>Issue 114: Add YU7XL X22205XL2Q</t>
  </si>
  <si>
    <t>*+InnoV 15 OWL G/T</t>
  </si>
  <si>
    <t>InnoV 16 OWL G/T</t>
  </si>
  <si>
    <t>InnoV 17 OWL G/T</t>
  </si>
  <si>
    <t>*InnoV 17 OWL G/T</t>
  </si>
  <si>
    <t>+G0KSC 17 OWL G/T</t>
  </si>
  <si>
    <t>*InnoV 13 LFA</t>
  </si>
  <si>
    <t>+InnoV 14 OWL G/T v2</t>
  </si>
  <si>
    <t>+*InnoV 14 OWL G/T v2</t>
  </si>
  <si>
    <t>+*G0KSC 14 LFA 3R</t>
  </si>
  <si>
    <t>+*G0KSC 14 LFA</t>
  </si>
  <si>
    <t>+InnoV 13 OWL G/T v2</t>
  </si>
  <si>
    <t>+*InnoV 13 OWL G/T v2</t>
  </si>
  <si>
    <t>DK7ZB 13</t>
  </si>
  <si>
    <t>Issue 28: Add Revise InnoV 6 LFA 6.4m,InnoV 5 LFA,DK7ZB 13 (50MHz),</t>
  </si>
  <si>
    <t>4.75:1</t>
  </si>
  <si>
    <t>3.13:1</t>
  </si>
  <si>
    <t>+*G0KSC 7 LFA</t>
  </si>
  <si>
    <t>+*G0KSC 10 LFA</t>
  </si>
  <si>
    <t>+*YU7XL 11 Hybrid</t>
  </si>
  <si>
    <t xml:space="preserve">   Dual = Antennas-Amplifiers</t>
  </si>
  <si>
    <t>WiMo = WiMo</t>
  </si>
  <si>
    <t>InnoV                =   InnoVAntennas</t>
  </si>
  <si>
    <t>JK Antennas     = JK Antennas</t>
  </si>
  <si>
    <t xml:space="preserve">            DL6WU Optimal Stacking</t>
  </si>
  <si>
    <t>4 Antennas</t>
  </si>
  <si>
    <t>+*G0KSC 11 LFA</t>
  </si>
  <si>
    <t>+G0KSC 17 OWL G/T H</t>
  </si>
  <si>
    <t>+G0KSC 17 OWL G/T V</t>
  </si>
  <si>
    <t>+*InnoV 24 LFA</t>
  </si>
  <si>
    <t>PY1MHZ 3</t>
  </si>
  <si>
    <t>PY1MHZ 4</t>
  </si>
  <si>
    <t>PY1MHZ 5</t>
  </si>
  <si>
    <t>*InnoV 18 LFA 2019</t>
  </si>
  <si>
    <t>3.97:1</t>
  </si>
  <si>
    <t>4.45:1</t>
  </si>
  <si>
    <t>3.01:1</t>
  </si>
  <si>
    <t>M² 6M5X</t>
  </si>
  <si>
    <t>+YU7XL QY721104D14</t>
  </si>
  <si>
    <t>+YU7XL QY724104D17</t>
  </si>
  <si>
    <t>+YU7XL QY728107D21</t>
  </si>
  <si>
    <t>Hy-Gain UB-7031DX</t>
  </si>
  <si>
    <t>Issue 92: Revised the stock CC4218XL,Removed the modified CC4318XL,Revised G4CQM 8,</t>
  </si>
  <si>
    <t>M2 432-13WLA</t>
  </si>
  <si>
    <t>2.35:1</t>
  </si>
  <si>
    <t>M2 432-9WLA</t>
  </si>
  <si>
    <t>2.09:1</t>
  </si>
  <si>
    <t>M2 432-12EME</t>
  </si>
  <si>
    <t>*M2 432-12EME</t>
  </si>
  <si>
    <t>*M2 432-9WLA</t>
  </si>
  <si>
    <t>*M2 432-13WLA</t>
  </si>
  <si>
    <t>*Beta</t>
  </si>
  <si>
    <t>accurately</t>
  </si>
  <si>
    <t>Issue 6: Add Hy-Gain UB-7031DX,M2 432-13WLA,M2 432-12EME,M2 432-9WLA,</t>
  </si>
  <si>
    <t>+InnoV 13 OWL G/T-2</t>
  </si>
  <si>
    <t>+*InnoV 13 OWL G/T-2</t>
  </si>
  <si>
    <t>+InnoV 12 OWL G/T-2</t>
  </si>
  <si>
    <t>+*InnoV 12 OWL G/T-2</t>
  </si>
  <si>
    <t>+InnoV 14 OWL G/T-2</t>
  </si>
  <si>
    <t>+*InnoV 14 OWL G/T-2</t>
  </si>
  <si>
    <t>1 Ant.</t>
  </si>
  <si>
    <t>1  Ant.</t>
  </si>
  <si>
    <t>Konni F20</t>
  </si>
  <si>
    <t>+*InnoV 15 OWL G/T-2</t>
  </si>
  <si>
    <t>+G4CQM WA9C4X</t>
  </si>
  <si>
    <t>+G4CQM WA9UXO</t>
  </si>
  <si>
    <t>Issue 97: Add InnoV 13 OWL G/T-2,InnoV 15 OWL G/T-2,InnoV 10 OWL G/T-2,G4CQM WA9C4X,G4CQM WA9UXO,</t>
  </si>
  <si>
    <t>+G4CQM WA26075</t>
  </si>
  <si>
    <t>+G4CQM WA27116</t>
  </si>
  <si>
    <t>+G4CQM WAX8</t>
  </si>
  <si>
    <t>+Konni F20 Mod YBN</t>
  </si>
  <si>
    <t>Directive DSEJX6-50</t>
  </si>
  <si>
    <t>InnoV 9 OP-DES</t>
  </si>
  <si>
    <t>Directive DSEJX5-50</t>
  </si>
  <si>
    <t>Maple Leaf        = Maple Leaf</t>
  </si>
  <si>
    <t>Directive           = Directive</t>
  </si>
  <si>
    <t>ZL3NW            = ZL3NW</t>
  </si>
  <si>
    <t>Directive 4 DS50-4HP</t>
  </si>
  <si>
    <t>+DG7YBN GTV70-19</t>
  </si>
  <si>
    <t>+DG7YBN GTV70-23</t>
  </si>
  <si>
    <t>+DG7YBN GTV70-25</t>
  </si>
  <si>
    <t>1.25;1</t>
  </si>
  <si>
    <t>Issue 9: Add DG7YBN GTV70-25,DG7YBN GTV70-30</t>
  </si>
  <si>
    <t>2.04:1</t>
  </si>
  <si>
    <t>Directive DSEJX7-50</t>
  </si>
  <si>
    <t>Directive DSEFO144-12</t>
  </si>
  <si>
    <t>Directive DSEFO144-15</t>
  </si>
  <si>
    <t>Directive DSEFO144-19</t>
  </si>
  <si>
    <t xml:space="preserve">1.24:1 </t>
  </si>
  <si>
    <t>Directive DSEFO432-25</t>
  </si>
  <si>
    <t>I0JXX 16JXX2</t>
  </si>
  <si>
    <t>Issue 98: Add Directive DSEFO144-12,Directive DSEFO144-12 XPOL,Directive DSEFO144-15,Directive DSEFO144-19,</t>
  </si>
  <si>
    <t>Directive DSEFO432-33</t>
  </si>
  <si>
    <t>Issue 29: Add Revise HyGain VB-66DX,HyGain 66B,HyGain VB-64DX,</t>
  </si>
  <si>
    <t>Directive DS50-7</t>
  </si>
  <si>
    <t>Cushcraft LFA-6M5EL</t>
  </si>
  <si>
    <t>Directive DSEJX13-50</t>
  </si>
  <si>
    <t>Issue 34: Add JK68v2,JK610 v8,</t>
  </si>
  <si>
    <t>Issue 29: Add Directive DSEJX5-50,Directive DSEJX6-50,Directive DSEJX7-50,Directive DSEJX13-50,</t>
  </si>
  <si>
    <t>+G4CQM WAXXX10</t>
  </si>
  <si>
    <t>Issue 97: Add G4CQM WA20675,G4CQM WA 27116, G4CQM WAX8,G4CQM WAXXX10,</t>
  </si>
  <si>
    <t>+InnoV 15 OWL G/T-2</t>
  </si>
  <si>
    <t>I0JXX 6JXX6</t>
  </si>
  <si>
    <t>I0JXX 7JXX6</t>
  </si>
  <si>
    <t>2.08:1</t>
  </si>
  <si>
    <t>*Hairpin</t>
  </si>
  <si>
    <t>2. Temperatures initially used for producing Antenna Temperature: Tsky=200 Kelvin;Tearth=1000 Kelvin</t>
  </si>
  <si>
    <t xml:space="preserve">    This combination of software provides excellent accuracy.</t>
  </si>
  <si>
    <t xml:space="preserve">    EZNEC 5+ by Roy Lewallen W7EL,4NEC2 by Arie Voors and Tant.exe by Sinisa, YT1NT/VE3EA or AGTC_lite by F5FOD/DG7YBN </t>
  </si>
  <si>
    <t>InnoV 22 LFA 2019</t>
  </si>
  <si>
    <t>2.66:1</t>
  </si>
  <si>
    <t>InnoV 23 LFA 2019</t>
  </si>
  <si>
    <t>InnoV 22 LFA 2019-2</t>
  </si>
  <si>
    <t>2.67:1</t>
  </si>
  <si>
    <t>Issue 15: Add Innov 18 LFA 2019,Innov 19 LFA 2019,Innov 20 LFA 2019,Innov 21 LFA 2019,</t>
  </si>
  <si>
    <t>Issue 15: Add Innov 22 LFA 2019,Innov 22 LFA 2019-2,Innov 23 LFA 2019</t>
  </si>
  <si>
    <t>BQH 9-6D</t>
  </si>
  <si>
    <t>DK7ZB 9 28 ohm</t>
  </si>
  <si>
    <t>2. Temperatures initially used for producing Antenna Temperature: Tsky=4225 Kelvin;Tearth=6000 Kelvin</t>
  </si>
  <si>
    <t xml:space="preserve">    Temperatures now adjustable to Tsky=5640 Kelvin. Tearth: Rural = 29640 Kelvin, Residential = 100600 Kelvin, City=271000 Kelvin</t>
  </si>
  <si>
    <t xml:space="preserve">   EZNEC 5+ by Roy Lewallen W7EL,4NEC2 by Arie Voors and Tant.exe by Sinisa, YT1NT/VE3EA or AGTC_lite by F5FOD/DG7YBN </t>
  </si>
  <si>
    <t>2. Temperatures initially used: Tsky=20 degrees;Tearth=350 degrees</t>
  </si>
  <si>
    <t>Issue 97: Add InnoV 14 OWL G/T v2,InnoV 13 OWL G/T v2,InnoV 12 OWL G/T-2,InnoV 14 OWL G/T-2Q,InnoV 11 OWL G/T-2,</t>
  </si>
  <si>
    <t>+InnoV 11 G/T-2</t>
  </si>
  <si>
    <t>1 Ant</t>
  </si>
  <si>
    <t>4 Ant</t>
  </si>
  <si>
    <t>2E ant</t>
  </si>
  <si>
    <t>2H ant</t>
  </si>
  <si>
    <t>TYPE OF</t>
  </si>
  <si>
    <t>GAIN</t>
  </si>
  <si>
    <t>E</t>
  </si>
  <si>
    <t>H</t>
  </si>
  <si>
    <t xml:space="preserve">       Receive System NF Calculator</t>
  </si>
  <si>
    <t>Gain</t>
  </si>
  <si>
    <t>F/R</t>
  </si>
  <si>
    <t>Z</t>
  </si>
  <si>
    <t>VSWR</t>
  </si>
  <si>
    <t>ANTENNA</t>
  </si>
  <si>
    <t>(dBd)</t>
  </si>
  <si>
    <t>(dBd</t>
  </si>
  <si>
    <t>(dB)</t>
  </si>
  <si>
    <t>(ohms)</t>
  </si>
  <si>
    <t>Band Width</t>
  </si>
  <si>
    <t>Cushcraft A50-3S</t>
  </si>
  <si>
    <t>1.10:1</t>
  </si>
  <si>
    <t>DK7ZB 3 28 ohm</t>
  </si>
  <si>
    <t>1.11:1</t>
  </si>
  <si>
    <t>DK7ZB 3 12.5 ohm</t>
  </si>
  <si>
    <t>1.29:1</t>
  </si>
  <si>
    <t>Enter Tsky &gt;</t>
  </si>
  <si>
    <t>M² 6M3</t>
  </si>
  <si>
    <t>1.26:1</t>
  </si>
  <si>
    <t>DK7ZB 4 28 ohm</t>
  </si>
  <si>
    <t>1.02:1</t>
  </si>
  <si>
    <t>1.05:1</t>
  </si>
  <si>
    <t>1.14:1</t>
  </si>
  <si>
    <t>DK7ZB 4 12.5 ohm</t>
  </si>
  <si>
    <t>1.39:1</t>
  </si>
  <si>
    <t>HyGain 4 VB-64DX</t>
  </si>
  <si>
    <t>1.03:1</t>
  </si>
  <si>
    <t>Cushcraft A50-5S</t>
  </si>
  <si>
    <t>1.54:1</t>
  </si>
  <si>
    <t>DK7ZB 5 50 ohm</t>
  </si>
  <si>
    <t>OZ3SW 4 (OZ6FRS)</t>
  </si>
  <si>
    <t>1.08:1</t>
  </si>
  <si>
    <t>DK7ZB 5 28 ohm</t>
  </si>
  <si>
    <t>1.06:1</t>
  </si>
  <si>
    <t>N6CA 4</t>
  </si>
  <si>
    <t>1.32:1</t>
  </si>
  <si>
    <t>G0KSC 5 4.7m  LFA</t>
  </si>
  <si>
    <t>Telrex 5</t>
  </si>
  <si>
    <t>1.28:1</t>
  </si>
  <si>
    <t>1.37:1</t>
  </si>
  <si>
    <t>1.36:1</t>
  </si>
  <si>
    <t>1.09:1</t>
  </si>
  <si>
    <t>1.48:1</t>
  </si>
  <si>
    <t>BQH 5</t>
  </si>
  <si>
    <t>Issue 36: Add M² 6M7NAN,BQH9-6D,DG7YBN 50-9w,</t>
  </si>
  <si>
    <t>DK7ZB 8-6</t>
  </si>
  <si>
    <t>1.86:1</t>
  </si>
  <si>
    <t>K6STI 7-6</t>
  </si>
  <si>
    <t>BQH 8-6</t>
  </si>
  <si>
    <t>N1DPM 7 CC617-6B mod</t>
  </si>
  <si>
    <t>K6STI 6-6</t>
  </si>
  <si>
    <t>InnoV 7el-Q</t>
  </si>
  <si>
    <t>1.27:1</t>
  </si>
  <si>
    <t>1.13:1</t>
  </si>
  <si>
    <t>Cushcraft A50-6S</t>
  </si>
  <si>
    <t>DK7ZB 5 18 ohm</t>
  </si>
  <si>
    <t>1.35:1</t>
  </si>
  <si>
    <t>G4CQM 6</t>
  </si>
  <si>
    <t>DK7ZB 5 12.5 ohm</t>
  </si>
  <si>
    <t>M² 6M5XHG</t>
  </si>
  <si>
    <t>Issue 35: Add Interactive Tsky and Tearth</t>
  </si>
  <si>
    <t>1.58:1</t>
  </si>
  <si>
    <t>+PY1MHZ 12</t>
  </si>
  <si>
    <t>+PY1MHZ 14A</t>
  </si>
  <si>
    <t>+PY1MHZ 7</t>
  </si>
  <si>
    <t>+PY1MHZ 8</t>
  </si>
  <si>
    <t>*M² 6M5XHG</t>
  </si>
  <si>
    <t>IZ1MYT 6</t>
  </si>
  <si>
    <t>1.20:1</t>
  </si>
  <si>
    <t>K6STI 5</t>
  </si>
  <si>
    <t>DK7ZB 6 50 ohm</t>
  </si>
  <si>
    <t>DK7ZB 6 28 ohm</t>
  </si>
  <si>
    <t>1.07:1</t>
  </si>
  <si>
    <t>1.04:1</t>
  </si>
  <si>
    <t>W1JR 6</t>
  </si>
  <si>
    <t>Tilton 7</t>
  </si>
  <si>
    <t>N6CA 6</t>
  </si>
  <si>
    <t>1.17:1</t>
  </si>
  <si>
    <t>G0KSC 6 7.3m LFA</t>
  </si>
  <si>
    <t>YU7XL TWB21810XL</t>
  </si>
  <si>
    <t>*YU7XL TWB21810XL</t>
  </si>
  <si>
    <t>1.44:1</t>
  </si>
  <si>
    <t>DK7ZB 7 50 ohm</t>
  </si>
  <si>
    <t>M² 6M7</t>
  </si>
  <si>
    <t>Mosley A507LS</t>
  </si>
  <si>
    <t>G0KSC 7 8.9m LFA</t>
  </si>
  <si>
    <t>DK7ZB 7 28 ohm</t>
  </si>
  <si>
    <t>1.15:1</t>
  </si>
  <si>
    <t>M² 6M7JHV</t>
  </si>
  <si>
    <t>1.47:1</t>
  </si>
  <si>
    <t>G0KSC 7 9.7m LFA</t>
  </si>
  <si>
    <t>Cushcraft 617-6B</t>
  </si>
  <si>
    <t>1.16:1</t>
  </si>
  <si>
    <t>1.18:1</t>
  </si>
  <si>
    <t>M² 6M2WLC</t>
  </si>
  <si>
    <t>DK7ZB 8</t>
  </si>
  <si>
    <t>N6CA 8</t>
  </si>
  <si>
    <t>G0KSC 8 12.49m LFA</t>
  </si>
  <si>
    <t>1.12:1</t>
  </si>
  <si>
    <t>M² 6M8GJ</t>
  </si>
  <si>
    <t>ZL3NW 10</t>
  </si>
  <si>
    <t>DK7ZB 9</t>
  </si>
  <si>
    <t>M² 6M9KHW</t>
  </si>
  <si>
    <t>1.21:1</t>
  </si>
  <si>
    <t>K6STI 8</t>
  </si>
  <si>
    <t>Issue 106: Add R3RAV 9,</t>
  </si>
  <si>
    <t>M² 6m25WLC</t>
  </si>
  <si>
    <t>1.30:1</t>
  </si>
  <si>
    <t>Issue 12: Revised Konni F20 mod YBN,</t>
  </si>
  <si>
    <t>M² 6M11JKV</t>
  </si>
  <si>
    <t>1.25:1</t>
  </si>
  <si>
    <t>BVO 18 Rope Yagi</t>
  </si>
  <si>
    <t>Notes:</t>
  </si>
  <si>
    <t>Using this Chart:</t>
  </si>
  <si>
    <t>Spacing</t>
  </si>
  <si>
    <t xml:space="preserve">   </t>
  </si>
  <si>
    <t>3. One wavelength at 50.150 MHz is 5.98M or 19.62'</t>
  </si>
  <si>
    <t>+InnoV 12Y</t>
  </si>
  <si>
    <t>4. "E" represents the horizontal plane; "H" represents the vertical plane.</t>
  </si>
  <si>
    <t xml:space="preserve">5. F/R is Front to Rear in dB over the rear 180 degrees of an antenna using either E or H plane. </t>
  </si>
  <si>
    <t xml:space="preserve">6. Z ohms is the natural impedence of a single antenna in free space.  </t>
  </si>
  <si>
    <t>Issue 110: Add Cushcraft 9 LFA,Cushcraft 12 LFA,Cushcraft 14 LFA,Cushcraft 16 LFA,</t>
  </si>
  <si>
    <t xml:space="preserve">9. Antennas marked with a "*" have stacking dimensions recommended by </t>
  </si>
  <si>
    <t xml:space="preserve">   the manufacturer or designer.</t>
  </si>
  <si>
    <t>M² 6M5XHP</t>
  </si>
  <si>
    <t>Issue 101: Add YU7XL X21205XL6QQ.EZ,</t>
  </si>
  <si>
    <t>Maple Leaf BFM-4e6-13</t>
  </si>
  <si>
    <t>Sinclair Feed</t>
  </si>
  <si>
    <t>Issue 33: Add Maple Leaf BFM-4e6-13,</t>
  </si>
  <si>
    <t>N1DPM 7 KLM mod</t>
  </si>
  <si>
    <t xml:space="preserve">Stacking is an issue on this band due to the large optimum spacings. While the longer antennas are very attractive </t>
  </si>
  <si>
    <t xml:space="preserve">because of there superior gain, if severly understacked, the gain advantage may be quickly lost.  </t>
  </si>
  <si>
    <t>Ga</t>
  </si>
  <si>
    <t>Tlos</t>
  </si>
  <si>
    <t>Ta</t>
  </si>
  <si>
    <t>Issue 112: Add InnoV/G0KSC 14 LFA3 2019,</t>
  </si>
  <si>
    <t>G/T</t>
  </si>
  <si>
    <t>(K)</t>
  </si>
  <si>
    <t>Bandwidth</t>
  </si>
  <si>
    <t>1.83:1</t>
  </si>
  <si>
    <t>1.19:1</t>
  </si>
  <si>
    <t>G4CQM 7</t>
  </si>
  <si>
    <t>2.31:1</t>
  </si>
  <si>
    <t>New Reference: Tsky=290K</t>
  </si>
  <si>
    <t>DK7ZB 7</t>
  </si>
  <si>
    <t>1.64:1</t>
  </si>
  <si>
    <t>IK0BZY 6</t>
  </si>
  <si>
    <t>2.27:1</t>
  </si>
  <si>
    <t>G0KSC 8LFA</t>
  </si>
  <si>
    <t>1.24:1</t>
  </si>
  <si>
    <t>*G0KSC 8LFA</t>
  </si>
  <si>
    <t>W1JR 8 MOD</t>
  </si>
  <si>
    <t>DJ9BV 1.8</t>
  </si>
  <si>
    <t>1.34:1</t>
  </si>
  <si>
    <t>K1FO 10</t>
  </si>
  <si>
    <t>G4CQM 8</t>
  </si>
  <si>
    <t>BQH8B</t>
  </si>
  <si>
    <t>+UR5EAZ 9</t>
  </si>
  <si>
    <t>1.01:1</t>
  </si>
  <si>
    <t>I0JXX 8</t>
  </si>
  <si>
    <t>*DG0OPK 9</t>
  </si>
  <si>
    <t>DG0OPK 9</t>
  </si>
  <si>
    <t>+RA3AQ 9S</t>
  </si>
  <si>
    <t>M2 9SSB</t>
  </si>
  <si>
    <t>DJ9BV 2.1</t>
  </si>
  <si>
    <t>G0KSC 9LFA</t>
  </si>
  <si>
    <t>*G0KSC 9LFA</t>
  </si>
  <si>
    <t>*OZ5HF 9</t>
  </si>
  <si>
    <t>OZ5HF 9</t>
  </si>
  <si>
    <t>F9FT 11</t>
  </si>
  <si>
    <t>*CC 13B2</t>
  </si>
  <si>
    <t>CC 13B2</t>
  </si>
  <si>
    <t>Issue 109: Tearth Kelvin updated,</t>
  </si>
  <si>
    <t>K1FO 11</t>
  </si>
  <si>
    <t>CC 215WB</t>
  </si>
  <si>
    <t>*Flexa 224</t>
  </si>
  <si>
    <t>Flexa 224</t>
  </si>
  <si>
    <t>ZL1RS 9</t>
  </si>
  <si>
    <t>2.19:1</t>
  </si>
  <si>
    <t>Eagle 10</t>
  </si>
  <si>
    <t>1.33:1</t>
  </si>
  <si>
    <t>1.23:1</t>
  </si>
  <si>
    <t>K5GW 10</t>
  </si>
  <si>
    <t>1.41:1</t>
  </si>
  <si>
    <t>G4CQM 9</t>
  </si>
  <si>
    <t>2.02:1</t>
  </si>
  <si>
    <t>K1FO 12</t>
  </si>
  <si>
    <t>I0JXX 12</t>
  </si>
  <si>
    <t>1.31:1</t>
  </si>
  <si>
    <t>BQH 12J</t>
  </si>
  <si>
    <t>M2 12</t>
  </si>
  <si>
    <t>BQH 10</t>
  </si>
  <si>
    <t>WB9UWA 12</t>
  </si>
  <si>
    <t>DK7ZB 10</t>
  </si>
  <si>
    <t>K1FO 13</t>
  </si>
  <si>
    <t>If LNA is not used, set LNA Noise Figure = 0 dB, LNA Gain = 0 dB..</t>
  </si>
  <si>
    <t>1.38:1</t>
  </si>
  <si>
    <t>*BVO-3WL</t>
  </si>
  <si>
    <t>3.08:1</t>
  </si>
  <si>
    <t>+I5MZY 13 Rev2</t>
  </si>
  <si>
    <t>2.76:1</t>
  </si>
  <si>
    <t>JK Antennas JK65</t>
  </si>
  <si>
    <t>Issue 32: Add JK Antennas JK65,JK Antennas JK67,</t>
  </si>
  <si>
    <t>BVO-3WL</t>
  </si>
  <si>
    <t>#BVO-3WL</t>
  </si>
  <si>
    <t>1.62:1</t>
  </si>
  <si>
    <t>F9FT 16</t>
  </si>
  <si>
    <t xml:space="preserve">   Eantenna = EAntenna</t>
  </si>
  <si>
    <t>CD15LQDver2</t>
  </si>
  <si>
    <t>*CD15LQDver2</t>
  </si>
  <si>
    <t>CD15LQDver1</t>
  </si>
  <si>
    <t>Issue 18: Add YU7EF EF7017XM-5, Antennas-Amplifiers PA432-26-7BGP,</t>
  </si>
  <si>
    <t>Antennas-Amplifiers PA432-26-7BGP</t>
  </si>
  <si>
    <t>Antennas-Amplifiers +PA144-9-4.3AP</t>
  </si>
  <si>
    <t>*CD15LQDver1</t>
  </si>
  <si>
    <t>Compromise 75% Stacking</t>
  </si>
  <si>
    <t>MBI ModFT17</t>
  </si>
  <si>
    <t>*F9FT 17</t>
  </si>
  <si>
    <t>F9FT 17</t>
  </si>
  <si>
    <t>*CC3219</t>
  </si>
  <si>
    <t>YU7EF EF0609X</t>
  </si>
  <si>
    <t>Issue 39: Add YU7EF 0609X,</t>
  </si>
  <si>
    <t>1.49:1</t>
  </si>
  <si>
    <t>CC3219</t>
  </si>
  <si>
    <t>CC3219 MOD</t>
  </si>
  <si>
    <t>BQH 13</t>
  </si>
  <si>
    <t>DJ9BV 3.2</t>
  </si>
  <si>
    <t>K1FO 14</t>
  </si>
  <si>
    <t>1.42:1</t>
  </si>
  <si>
    <t>G4CQM 11</t>
  </si>
  <si>
    <t>DK7ZB 11</t>
  </si>
  <si>
    <t>MBI 3.4</t>
  </si>
  <si>
    <t>I0JXX 5JXX6</t>
  </si>
  <si>
    <t>1.77:1</t>
  </si>
  <si>
    <t>17LQD EKM#1</t>
  </si>
  <si>
    <t>17LQD EKM#2</t>
  </si>
  <si>
    <t>DJ9BV 3.6</t>
  </si>
  <si>
    <t>K1FO 15</t>
  </si>
  <si>
    <t>DK7ZB 12</t>
  </si>
  <si>
    <t>1.46:1</t>
  </si>
  <si>
    <t>2.55:1</t>
  </si>
  <si>
    <t>IK0BZY 12</t>
  </si>
  <si>
    <t>BVO2-4WL</t>
  </si>
  <si>
    <t>DJ9BV 4.0</t>
  </si>
  <si>
    <t>K1FO 16</t>
  </si>
  <si>
    <t>+SV 2SA13</t>
  </si>
  <si>
    <t>HG VB-215DX</t>
  </si>
  <si>
    <t>*CC4218XL</t>
  </si>
  <si>
    <t>CC4218XL</t>
  </si>
  <si>
    <t>WB9UWA 15</t>
  </si>
  <si>
    <t>1.51:1</t>
  </si>
  <si>
    <t>2.30:1</t>
  </si>
  <si>
    <t>YU7EF 14LT</t>
  </si>
  <si>
    <t>K1FO 17</t>
  </si>
  <si>
    <t>DJ9BV 4.4</t>
  </si>
  <si>
    <t>SHARK 20</t>
  </si>
  <si>
    <t>*CC17B2</t>
  </si>
  <si>
    <t>1. The programs used to calculate E/H Stacking,G,Ta,Tlos and Ant G/T are</t>
  </si>
  <si>
    <t>11. Ant G/T = Figure of merit used to determine the receive capability of the antenna</t>
  </si>
  <si>
    <t xml:space="preserve">            ! Ant</t>
  </si>
  <si>
    <t xml:space="preserve">   1 Ant</t>
  </si>
  <si>
    <t xml:space="preserve">               </t>
  </si>
  <si>
    <t>1.61:1</t>
  </si>
  <si>
    <t>*InnoV 34 LFA B 2019</t>
  </si>
  <si>
    <t>InnoV 34 LFA B 2019</t>
  </si>
  <si>
    <t>InnoV 34 A LFA 2019</t>
  </si>
  <si>
    <t>G0KSC 4 LFA</t>
  </si>
  <si>
    <t>Telrex 4-6m</t>
  </si>
  <si>
    <t>InnoV 19 LFA 2019</t>
  </si>
  <si>
    <t>3.57:1</t>
  </si>
  <si>
    <t>InnoV 20 LFA 2019</t>
  </si>
  <si>
    <t>InnoV 21 LFA 2019</t>
  </si>
  <si>
    <t>1.22:1</t>
  </si>
  <si>
    <t>yes</t>
  </si>
  <si>
    <t>CC17B2</t>
  </si>
  <si>
    <t>G4CQM 16</t>
  </si>
  <si>
    <t xml:space="preserve">    4 Antennas</t>
  </si>
  <si>
    <t xml:space="preserve">                DL6WU Optimal Stacking</t>
  </si>
  <si>
    <t xml:space="preserve">          &gt;</t>
  </si>
  <si>
    <t>DL6WU Optimal Stacking</t>
  </si>
  <si>
    <t xml:space="preserve">    Temperatures now adjustable to Tsky=290 Kelvin. Tearth: Rural = 1600 Kelvin, Residential = 5400 Kelvin, City = 14,500 Kelvin</t>
  </si>
  <si>
    <t>14. Manufacturer/Designer Legend: Single Click on Sites with Links in blue.</t>
  </si>
  <si>
    <t>13. Manufacturer/Designer Legend: Single click on Sites in blue</t>
  </si>
  <si>
    <t xml:space="preserve">11.  Convergence Correction: NEC2 and NEC 4 are incapable of handling complex </t>
  </si>
  <si>
    <t>InnoV 9 LFA-4 2022</t>
  </si>
  <si>
    <t>*InnoV 9 LFA-4 2022</t>
  </si>
  <si>
    <t xml:space="preserve">11. XPOL Antennas: Any offset of elements or feedsystems from the zero axis results in degredation in pattern. </t>
  </si>
  <si>
    <t xml:space="preserve">    Temperatures now adjustable to Tsky=27 Kelvin. Tearth: Rural = 460K Kelvin, Residential = 1800K Kelvin, City = 7900 Kelvin</t>
  </si>
  <si>
    <t>DK7ZB 14</t>
  </si>
  <si>
    <t>1.50:1</t>
  </si>
  <si>
    <t>K1FO 18</t>
  </si>
  <si>
    <t>DJ9BV 4.8</t>
  </si>
  <si>
    <t>*M2 5WL</t>
  </si>
  <si>
    <t>M2 5WL</t>
  </si>
  <si>
    <t>3.18:1</t>
  </si>
  <si>
    <t>+RA3AQ 15</t>
  </si>
  <si>
    <t xml:space="preserve">      Old</t>
  </si>
  <si>
    <t>+SM5BSZ 14</t>
  </si>
  <si>
    <t>K5GW 17</t>
  </si>
  <si>
    <t>1.73:1</t>
  </si>
  <si>
    <t>SM2CEW 19</t>
  </si>
  <si>
    <t>*BVO-5WL</t>
  </si>
  <si>
    <t>BVO-5WL</t>
  </si>
  <si>
    <t>K1FO 19</t>
  </si>
  <si>
    <t>3.70:1</t>
  </si>
  <si>
    <t>RU1AA 15</t>
  </si>
  <si>
    <t>*M2 18XXX</t>
  </si>
  <si>
    <t>M2 18XXX</t>
  </si>
  <si>
    <t>+PY1MHZ 9</t>
  </si>
  <si>
    <t>+PY1MHZ 10</t>
  </si>
  <si>
    <t>2.50:1</t>
  </si>
  <si>
    <t>*M2 19XXX</t>
  </si>
  <si>
    <t>1.55:1</t>
  </si>
  <si>
    <t>M2 19XXX</t>
  </si>
  <si>
    <t>DK7ZB 17</t>
  </si>
  <si>
    <t>BVO-6WL</t>
  </si>
  <si>
    <t>AF9Y 22</t>
  </si>
  <si>
    <t>2.65:1</t>
  </si>
  <si>
    <t>+RA3AQ 18</t>
  </si>
  <si>
    <t>*RA3AQ 18</t>
  </si>
  <si>
    <t>MBI 6.6</t>
  </si>
  <si>
    <t>DK7ZB 19</t>
  </si>
  <si>
    <t>1.97:1</t>
  </si>
  <si>
    <t>#BQH 25</t>
  </si>
  <si>
    <t>K2GAL 21</t>
  </si>
  <si>
    <t>9.01:1</t>
  </si>
  <si>
    <t>M2 8WL(old)</t>
  </si>
  <si>
    <t>M2 8WLHLD</t>
  </si>
  <si>
    <t>Legend:</t>
  </si>
  <si>
    <t>G4CQM 6CQM7UX</t>
  </si>
  <si>
    <t>G4CQM 6M7N50LY</t>
  </si>
  <si>
    <t>1. L      = Length in Wavelengths</t>
  </si>
  <si>
    <t xml:space="preserve">3. E      = E plane (Horizontal) stacking in Meters. </t>
  </si>
  <si>
    <t>4. H      = H plane (Vertical) stacking in Meters.</t>
  </si>
  <si>
    <t xml:space="preserve">8. F/R    = Front to Rear in dB over the rear 180 degrees of an antenna using either E or H plane. </t>
  </si>
  <si>
    <t>Reference: Estimated Values for man made noise (Tearth) on 432 MHz:</t>
  </si>
  <si>
    <t>Man-Made Noise in Our Living Environments</t>
  </si>
  <si>
    <t>U.R.S.I. Radio Science Bulletins No. 334, 09.2010</t>
  </si>
  <si>
    <t>Sys G/T</t>
  </si>
  <si>
    <t xml:space="preserve">9. Z ohms = The natural impedence of a single antenna in free space.  </t>
  </si>
  <si>
    <t xml:space="preserve">10. VSWR  = VSWR Bandwidth is based a single antenna over 144.000 - 145.000 MHz with a </t>
  </si>
  <si>
    <t xml:space="preserve"> </t>
  </si>
  <si>
    <t xml:space="preserve">   Notes:</t>
  </si>
  <si>
    <t xml:space="preserve">        </t>
  </si>
  <si>
    <t>1. The programs used to calculate E/H Stacking,G,Ta,Tlos and G/T are</t>
  </si>
  <si>
    <t>3. Dipole Z is measured at 144.1 MHz</t>
  </si>
  <si>
    <t>JK Antennas JK610 v8</t>
  </si>
  <si>
    <t>DG7YBN 50-9w</t>
  </si>
  <si>
    <t>JK Antennas JK68 v2</t>
  </si>
  <si>
    <t>*JK Antennas JK68 v2</t>
  </si>
  <si>
    <t xml:space="preserve">   antennas by VE7BQH.</t>
  </si>
  <si>
    <t xml:space="preserve">   are 4MM to 6MM.</t>
  </si>
  <si>
    <t xml:space="preserve">                       Enter Tearth &gt;</t>
  </si>
  <si>
    <t xml:space="preserve">       </t>
  </si>
  <si>
    <t>Issue 51: Add YU7EF Antennas</t>
  </si>
  <si>
    <t>+Dual PA144-12-7</t>
  </si>
  <si>
    <t>+*Dual PA144-12-7</t>
  </si>
  <si>
    <t>+Dual PA144-13-8</t>
  </si>
  <si>
    <t>+*Dual PA144-13-8</t>
  </si>
  <si>
    <t>Issue 52: Update all DK7ZB antennas to latest published data. Add DK7ZB 8</t>
  </si>
  <si>
    <t>Issue 53: Replace BQH8A with BQH8B a 50 ohm antenna</t>
  </si>
  <si>
    <t>Issue 54: Add YU7EF 8</t>
  </si>
  <si>
    <t>Issue 55: Add YU7EF 17 &amp; YU7EF 11B</t>
  </si>
  <si>
    <t>*YU7EF EF0209V</t>
  </si>
  <si>
    <t>YU7EF EF0211AV</t>
  </si>
  <si>
    <t>*YU7EF EF0211AV</t>
  </si>
  <si>
    <t>+InnoV 10 OWL G/T-2 2020</t>
  </si>
  <si>
    <t>+*InnoV 10 OWL G/T-2 2020</t>
  </si>
  <si>
    <t>YU7EF EF0209V</t>
  </si>
  <si>
    <t>Issue 116: Add InnoV 9 2022,YU7EF EF0209V,YU7EF EF0211AV,</t>
  </si>
  <si>
    <t>Issue 56: Add YU7EF 16</t>
  </si>
  <si>
    <t>Issue 57: Add a revised YU7EF 10</t>
  </si>
  <si>
    <t>Issue 58: Add DK7ZB 19</t>
  </si>
  <si>
    <t>Issue 59: Add YU7EF 10LT</t>
  </si>
  <si>
    <t xml:space="preserve">             USER INPUT</t>
  </si>
  <si>
    <t xml:space="preserve">       Receiver Noise Figure:</t>
  </si>
  <si>
    <t xml:space="preserve">             LNA Noise Figure:</t>
  </si>
  <si>
    <t xml:space="preserve">                         LNA Gain:</t>
  </si>
  <si>
    <t xml:space="preserve">   Transmission Line2 Loss:</t>
  </si>
  <si>
    <t xml:space="preserve">          Receive System NF:</t>
  </si>
  <si>
    <t>Issue 60: Add columns of Z and VSWR bandwidth to give indicators of Q and wet weather performance.</t>
  </si>
  <si>
    <t>Issue 61: Add UA5EAZ 9. Add VSWR bandwidth for folded dipole to RA3AQ 9. Add RA3AQ 14</t>
  </si>
  <si>
    <t>Issue 62: Revised Note 1 to explain limitations in YA 3.54 and the change to EZNEC 5+ and Tant.exe software</t>
  </si>
  <si>
    <t>Issue 63: Add new low noise wide VSWR bandwidth YU7EF 13M,14M,15M,16M series antennas</t>
  </si>
  <si>
    <t>Issue 64: Add YU7EF 14LT;Add G4CQM 8,9,11,16;Add G0KSC 9LFA</t>
  </si>
  <si>
    <t>Issue 65: Add G0KSC 11LFA,G0KSC 14LFA;Add DK7ZB 7;Add K1FO 10,11,16</t>
  </si>
  <si>
    <t>T_pattern</t>
  </si>
  <si>
    <t>dBd</t>
  </si>
  <si>
    <t>Issue 66: Conversion to EZNEC 5+ &amp; Tant.exe completed. Add G0KSC 8LFA, G0KSC 12LFA,G0KSC 13LFA: RA3AQ 9S</t>
  </si>
  <si>
    <t>Issue 67: Data corrected for RA3AQ 9S;</t>
  </si>
  <si>
    <t xml:space="preserve">Issue 68: G4CQM 8 updated to new version,Add ZL1RS 9, </t>
  </si>
  <si>
    <t xml:space="preserve">Issue 69: Add G0KSC 15LFA,G0KSC 17LFA. Segment Density changed to improve impedence accuracy. </t>
  </si>
  <si>
    <t>Issue 70: Add G0KSC 7LFA, Add Front to Rear column (F/R)</t>
  </si>
  <si>
    <t xml:space="preserve">Issue 71: Add G0KSC 9,G4CQM 7,G4CQM 6,8 &amp; 9 updated versions, </t>
  </si>
  <si>
    <t>K1FO = K1FO</t>
  </si>
  <si>
    <t>K2GAL = K2GAL</t>
  </si>
  <si>
    <t>K5GW = Texas Towers/K5GW</t>
  </si>
  <si>
    <t>M2 = M²</t>
  </si>
  <si>
    <t xml:space="preserve">   AF9Y = AF9Y</t>
  </si>
  <si>
    <t xml:space="preserve">   BVO = Eagle/DJ9BV</t>
  </si>
  <si>
    <t xml:space="preserve">   CC = Cushcraft</t>
  </si>
  <si>
    <t xml:space="preserve">   I0JXX = I0JXX</t>
  </si>
  <si>
    <t xml:space="preserve">   CC MOD = VE7BQH</t>
  </si>
  <si>
    <t>N1DPM 5 HyGain mod</t>
  </si>
  <si>
    <t>InnoV 12 LFA-430</t>
  </si>
  <si>
    <t>InnoV 10 LFA 2018</t>
  </si>
  <si>
    <t>Issue 13: Add Revised YU7EF EF7018M-5,InnoV 12Y,</t>
  </si>
  <si>
    <t>Issue 14: Add InnoV 10 LFA 2018,Innov 12 LFA-430, InnoV 24 LFA 2019</t>
  </si>
  <si>
    <t>Innov 24 LFA 2019-b</t>
  </si>
  <si>
    <t xml:space="preserve">                 Internal use only</t>
  </si>
  <si>
    <t>Hygain VB-66B</t>
  </si>
  <si>
    <t>*Beta Match</t>
  </si>
  <si>
    <t xml:space="preserve">   CD = CUE DEE </t>
  </si>
  <si>
    <t xml:space="preserve">   CD MOD = VE7BQH</t>
  </si>
  <si>
    <t xml:space="preserve">   DJ9BV = DJ9BV</t>
  </si>
  <si>
    <t xml:space="preserve">   DJ9BV OPT = DJ9BV</t>
  </si>
  <si>
    <t xml:space="preserve">   DK7ZB = DK7ZB</t>
  </si>
  <si>
    <t xml:space="preserve">   EKM MOD = SM2EKM</t>
  </si>
  <si>
    <t xml:space="preserve">   F9FT = F9FT</t>
  </si>
  <si>
    <t xml:space="preserve">   Flexa = FlexaYagi</t>
  </si>
  <si>
    <t xml:space="preserve">   G0KSC LFA = G0KSC</t>
  </si>
  <si>
    <t xml:space="preserve">   HG = HYGAIN</t>
  </si>
  <si>
    <t>MBI = F/G8MBI/F5VHX</t>
  </si>
  <si>
    <t>archive</t>
  </si>
  <si>
    <t>avg gain</t>
  </si>
  <si>
    <t>OZ5HF = Vargarda</t>
  </si>
  <si>
    <t>RA3AQ = RA3AQ</t>
  </si>
  <si>
    <t>RU1AA = RU1AA</t>
  </si>
  <si>
    <t>SHARK = SHARK (Italian)</t>
  </si>
  <si>
    <t>SM2CEW = SM2CEW/VE7BQH</t>
  </si>
  <si>
    <t xml:space="preserve">SV = Svenska Antennspecialisten AB </t>
  </si>
  <si>
    <t>W1JR = VE7BQH (Mininec error)</t>
  </si>
  <si>
    <t>WB9UWA = WB9UWA</t>
  </si>
  <si>
    <t>YU7EF = YU7EF</t>
  </si>
  <si>
    <t>UR5CSZ = UR5CSZ</t>
  </si>
  <si>
    <t>G0KSC 8 OWL</t>
  </si>
  <si>
    <t>IZ1MYT 7</t>
  </si>
  <si>
    <t>1.63:1</t>
  </si>
  <si>
    <t>1.94:1</t>
  </si>
  <si>
    <t>+DG7YBN GTV 70-11w</t>
  </si>
  <si>
    <t>Issue 72: Add G0KSC 10LFA,Revised G4CQM 11,</t>
  </si>
  <si>
    <t>1.57:1</t>
  </si>
  <si>
    <t>1.53:1</t>
  </si>
  <si>
    <t>Issue 73: Add G0KSC 9,G0KSC 11</t>
  </si>
  <si>
    <t>Create CL6DX 6el</t>
  </si>
  <si>
    <t>10. Force 12 antennas are not included as no data is available from the manufacturer.</t>
  </si>
  <si>
    <t>Create CL613 13 el</t>
  </si>
  <si>
    <t>G0KSC 3 1.94m LFA</t>
  </si>
  <si>
    <t>Issue   9: Add Create CL6DX,Create CL6DXX,Create CL613</t>
  </si>
  <si>
    <t>Issue   8: Add G0KSC 8 OWL, IZ1MYT 7,G4CQM 5,Revised G4CQM 6</t>
  </si>
  <si>
    <t>Issue   7: Add M² 6M5XHG, IZ1MYT 6</t>
  </si>
  <si>
    <t>Issue   6: Add M² 6M3</t>
  </si>
  <si>
    <t>SV = Svenska Antennspecialisten AB</t>
  </si>
  <si>
    <t xml:space="preserve">    7Arrays = 7Arrays</t>
  </si>
  <si>
    <t xml:space="preserve">   InnoVAntennas = G0KSC</t>
  </si>
  <si>
    <t xml:space="preserve">   BQH = VE7BQH</t>
  </si>
  <si>
    <t xml:space="preserve">    BVO = Eagle/DJ9BV</t>
  </si>
  <si>
    <t xml:space="preserve">Issue   5: Add G4CQM 6, G0KSC 5 4.4m LFA, Add F/R column </t>
  </si>
  <si>
    <t>Issue   4: Add G0KSC 6 6.8m LFA,G0KSC 6 7.3m LFA,G0KSC 7 9.7m LFA,G0KSC 7 8.9m LFA,G0KSC 8 12.49m LFA</t>
  </si>
  <si>
    <t>Issue   3: Add N1DPM 7 617-6b mod, N1DPM 7 KLM mod, N1DPM 5 Hy-gain mod</t>
  </si>
  <si>
    <t xml:space="preserve">Issue   2: Add Cushcraft 617-6B and M² 6M25WLC </t>
  </si>
  <si>
    <t>Issue   1: Initial Issue</t>
  </si>
  <si>
    <t xml:space="preserve">                    reference at 144.100 MHz. This parameter gives an indicator of the</t>
  </si>
  <si>
    <t xml:space="preserve">                     or array. Ant G/T (dB) = Ga - 10*log(Ta). The more positive figure the </t>
  </si>
  <si>
    <t>InnoV 39 LFA 2019</t>
  </si>
  <si>
    <t>InnoV 40 LFA 2019</t>
  </si>
  <si>
    <t>InnoV 35 LFA 2019</t>
  </si>
  <si>
    <t xml:space="preserve">                     better. Ant G/T is modelled in Tant.exe at 30 degrees elevation.</t>
  </si>
  <si>
    <t>+SM5BSZ 14 XPOL H</t>
  </si>
  <si>
    <t>+SM5BSZ 14 XPOL V</t>
  </si>
  <si>
    <t>*+SM5BSZ 14 XPOL V</t>
  </si>
  <si>
    <t>*+SM5BSZ 14 XPOL H</t>
  </si>
  <si>
    <t xml:space="preserve">WiMo ZX 6-6 </t>
  </si>
  <si>
    <t>M² 6M5</t>
  </si>
  <si>
    <t>YU7EF EF7019B-5</t>
  </si>
  <si>
    <t>Moxon GW3YDX</t>
  </si>
  <si>
    <t>Issue 74: Add G0KSC 6LFA,G0KSC 8OWL,Revised G0KSC 9OWL,G0KSC 10OWL,</t>
  </si>
  <si>
    <t>RA3AQ-14</t>
  </si>
  <si>
    <t>Create CL6DXX 7el</t>
  </si>
  <si>
    <t>Create CL6DXZ 8el</t>
  </si>
  <si>
    <t>Issue 10: Add G0KSC 3LFA,WiMo ZX 6-6,M² 6M5,Create CL6DXZ,</t>
  </si>
  <si>
    <t>Issue 11: Add G0KSC 4LFA,</t>
  </si>
  <si>
    <t xml:space="preserve">   G4CQM = G4CQM</t>
  </si>
  <si>
    <t>W5WVO Mod = W5WVO</t>
  </si>
  <si>
    <t>Telrex           = Telrex</t>
  </si>
  <si>
    <t>+I5MZY 5</t>
  </si>
  <si>
    <t>3.91:1</t>
  </si>
  <si>
    <t>+I5MZY 9</t>
  </si>
  <si>
    <t>OZ3SW         = OZ3SW</t>
  </si>
  <si>
    <t>N1DPM          = N1DPM</t>
  </si>
  <si>
    <t>Mosley          = Mosley</t>
  </si>
  <si>
    <t>K5GW           = K5GW</t>
  </si>
  <si>
    <t>IZ1MYT         = IZ1MYT</t>
  </si>
  <si>
    <t>Create          = Create</t>
  </si>
  <si>
    <t>DG7YBN GTV70 21n</t>
  </si>
  <si>
    <t>+DG7YBN GTV70 13</t>
  </si>
  <si>
    <t>Issue 19: Add DG7YBN GTV70 21n,DG7YBN GTV70 13,</t>
  </si>
  <si>
    <t>CALCULATION RESULT</t>
  </si>
  <si>
    <t>IZ7NLJ 11</t>
  </si>
  <si>
    <t>BQH             = VE7BQH</t>
  </si>
  <si>
    <t>Issue 8: Add BVO70-7.2 modified,DG7YBN GTV 70-11W</t>
  </si>
  <si>
    <t>WiMo            = WiMo</t>
  </si>
  <si>
    <t>Dbl Quad</t>
  </si>
  <si>
    <t>BVO                 = Eagle/DJ9BV</t>
  </si>
  <si>
    <t>Cushcraft          = Cushcraft</t>
  </si>
  <si>
    <t>DK7ZB              = DK7ZB</t>
  </si>
  <si>
    <t>G0KSC             = G0KSC</t>
  </si>
  <si>
    <t>*KLM Dual Dip</t>
  </si>
  <si>
    <t>Will not calculate</t>
  </si>
  <si>
    <t>*198</t>
  </si>
  <si>
    <t>InnoV 3 LFA-Q 1.91m</t>
  </si>
  <si>
    <t>Issue 30: Add Super Moxon,</t>
  </si>
  <si>
    <t>DG7YBN GTV 2-6m</t>
  </si>
  <si>
    <t>In order to evaluate antenna performance for space communications, it is necessary to compute antenna</t>
  </si>
  <si>
    <t>Issue 31: Add InnoV 4 LFA 3.9m Ver 3,InnoV 5 LFA 6.2m Ver 3,InnoV 6 LFA 8.2m Ver 3,InnoV 7 LFA 10.3m Ver 3,InnoV 8 LFA 12.2m Ver 3,</t>
  </si>
  <si>
    <t>G4CQM             = G4CQM</t>
  </si>
  <si>
    <t>HyGain              = HyGain</t>
  </si>
  <si>
    <t>I0JXX                = I0JXX</t>
  </si>
  <si>
    <t>M²                     = M²</t>
  </si>
  <si>
    <t>Tilton            = Tilton (ARRL Handbook)</t>
  </si>
  <si>
    <t>+CT1FFU 7</t>
  </si>
  <si>
    <t>+CT1FFU 8</t>
  </si>
  <si>
    <t xml:space="preserve">  BQH = VE7BQH</t>
  </si>
  <si>
    <t xml:space="preserve">   CT1FFU = CT1FFU</t>
  </si>
  <si>
    <t>+CT1FFU 9</t>
  </si>
  <si>
    <t>+CT1FFU 10</t>
  </si>
  <si>
    <t>+CT1FFU 10C</t>
  </si>
  <si>
    <t>Issue 75: Add CT1FFU 7,CT1FFU 8,CT1FFU 9,CT1FFU 10,CT1FFU 10C</t>
  </si>
  <si>
    <t>IZ1MYT 5</t>
  </si>
  <si>
    <t>+G0KSC 11LFA3R</t>
  </si>
  <si>
    <t>2.45:1</t>
  </si>
  <si>
    <t>I5MZY  13</t>
  </si>
  <si>
    <t>KF2YN = KF2YN</t>
  </si>
  <si>
    <t>+KF2YN Boxkite9</t>
  </si>
  <si>
    <t>Issue 76: Add G0KSC 16LFA, I5MZY 11, I5MZY 13, G0KSC 11LFA 3R, G0KSC 14LFA 3R, G0KSC 16LFA 3R,</t>
  </si>
  <si>
    <t>Issue 12: Add IZ1MYT 5, G0KSC 10LFA, G0KSC 11OWL</t>
  </si>
  <si>
    <t>Issue 77: Add G4CQM 16 Revised,KF2YN Boxkite6, KF2YN Boxkite9,KF2YN Boxkite12,G0KSC 12OWA,G0KSC 17OWA</t>
  </si>
  <si>
    <t>1.78:1</t>
  </si>
  <si>
    <t>G0KSC 11 OWL-FD</t>
  </si>
  <si>
    <t>11. FD = Folded Dipole</t>
  </si>
  <si>
    <t>DD0VF 9</t>
  </si>
  <si>
    <t xml:space="preserve">   DD0VF = DD0VF</t>
  </si>
  <si>
    <t>+UA9TC 11RS</t>
  </si>
  <si>
    <t>+UA9TC 12RS</t>
  </si>
  <si>
    <t>+UA9TC 14RS</t>
  </si>
  <si>
    <t>UA9TC = UA9TC</t>
  </si>
  <si>
    <t>+G0KSC 12LFA 2R</t>
  </si>
  <si>
    <t xml:space="preserve">     </t>
  </si>
  <si>
    <t>VE7BQH</t>
  </si>
  <si>
    <t>Lionel H. Edwards</t>
  </si>
  <si>
    <t>*M² 6M8GJ</t>
  </si>
  <si>
    <t>G0KSC 5 4.6m LFA</t>
  </si>
  <si>
    <t>G0KSC 6 6.0m LFA</t>
  </si>
  <si>
    <t>G0KSC 6 6.2m LFA</t>
  </si>
  <si>
    <t>G0KSC 6 6.4m LFA</t>
  </si>
  <si>
    <t>Issue 13: Add G0KSC 5 4.6m LFA,G0KSC 5 4.7m LFA,G0KSC 6 6.0m LFA,G0KSC 6.2m LFA,G0KSC 6 6.4m LFA,G0KSC 9 15.02m LFA</t>
  </si>
  <si>
    <t>Vine = G0KSC Design</t>
  </si>
  <si>
    <t>Vine 7 FD</t>
  </si>
  <si>
    <t>Vine 9 FD</t>
  </si>
  <si>
    <t>Vine 11 FD</t>
  </si>
  <si>
    <t>Issue 78: Add DD0VF 9,G0KSC 12LFA 2R,UA9TC 11RS,UA9TC 12RS, UA9TC 14RS</t>
  </si>
  <si>
    <t>YU7EF EF7017XM-5</t>
  </si>
  <si>
    <t>+G0KSC 22 LFA 3R</t>
  </si>
  <si>
    <t>Issue 79: Add Vine 6 FD,Vine 7 FD,Vine 8 FD,Vine 9 FD,Vine 10 FD,Vine 11 FD,G0KSC 12 LFA,G0KSC 22 LFA 3R,G0KSC 16 OWL FD</t>
  </si>
  <si>
    <t>G0KSC 5 LFA 4.9m</t>
  </si>
  <si>
    <t>Issue 80: Add Revised G0KSC 15 LFA,Revised G0KSC 16 LFA,</t>
  </si>
  <si>
    <t>OptiBeam OB6-6</t>
  </si>
  <si>
    <t>Issue 14: Add G0KSC 5 LFA 4.9m,OptiBeam OB6-6</t>
  </si>
  <si>
    <t>+G0KSC 10 LFA</t>
  </si>
  <si>
    <t>New Reference: Tsky=5640K</t>
  </si>
  <si>
    <t xml:space="preserve">Issue 81: Add G0KSC 10 LFA,Revised G0KSC 11 LFA,Revised G0KSC 13 LFA,Revised G0KSC 14 LFA,Revised G0KSC 17 LFA, </t>
  </si>
  <si>
    <t>+G0KSC 11 LFA</t>
  </si>
  <si>
    <t>+G0KSC 13 LFA</t>
  </si>
  <si>
    <t>*G0KSC 13 LFA</t>
  </si>
  <si>
    <t>+G0KSC 14 LFA</t>
  </si>
  <si>
    <t>+G0KSC 18 LFA</t>
  </si>
  <si>
    <t>*G0KSC 18 LFA</t>
  </si>
  <si>
    <t xml:space="preserve">   WiMo = WiMo</t>
  </si>
  <si>
    <t xml:space="preserve">   IK0BZY = IK0BZY</t>
  </si>
  <si>
    <t xml:space="preserve">Issue 82: Add KF2YN Boxkite4,KF2YN Boxkite7, YU7EF 17X,Corrected DG7YBN 16, </t>
  </si>
  <si>
    <t>Issue 15: Add YU7EF 3, YU7EF 11</t>
  </si>
  <si>
    <t>F9FT 5 220505</t>
  </si>
  <si>
    <t>Issue 16: Add F9FT 5 220505</t>
  </si>
  <si>
    <t>+KF2YN Boxkite 10</t>
  </si>
  <si>
    <t>+KF2YN Boxkite 13</t>
  </si>
  <si>
    <t xml:space="preserve">Issue 83: Add Revised DK7ZB 11,Add KF2YN Boxkite 10,KF2YN Boxkite 13,KF2YN Boxkite 16  </t>
  </si>
  <si>
    <t>1.40:1</t>
  </si>
  <si>
    <t>Issue 84: Add M2 2M7,DG7YBN 12</t>
  </si>
  <si>
    <t>M2 2M7</t>
  </si>
  <si>
    <t>*M2 2M7</t>
  </si>
  <si>
    <t xml:space="preserve">    calculated from the DL6WU stacking formula:</t>
  </si>
  <si>
    <t xml:space="preserve">    D = W/(2* sin(B/2))</t>
  </si>
  <si>
    <t xml:space="preserve">    Where:</t>
  </si>
  <si>
    <t>PY1MHZ 2</t>
  </si>
  <si>
    <t>WD5AGO 12C</t>
  </si>
  <si>
    <t xml:space="preserve">    B - beamwidth between -3dB points.</t>
  </si>
  <si>
    <t xml:space="preserve">    Use vertical beamwidth for vertical stacking (as above),</t>
  </si>
  <si>
    <t xml:space="preserve">    Use horizontal beamwidth for horizontal stacking.</t>
  </si>
  <si>
    <t>W5WVO CC A50-5 MOD</t>
  </si>
  <si>
    <t>Issue 99: Add DG7YBN GTV-10LT,Antennas-Amp PA144-14-9,Antennas-Amp PA144-16-12,Antennas-Amp PA144-12-7,Antennas-Amp PA144-13-8,</t>
  </si>
  <si>
    <t>K6STI               = K6STI</t>
  </si>
  <si>
    <t>N6CA                = N6CA</t>
  </si>
  <si>
    <t>1.4:1</t>
  </si>
  <si>
    <t>YU7EF             = YU7EF</t>
  </si>
  <si>
    <t>InnoV 2 LFA</t>
  </si>
  <si>
    <t>InnoV 4 LFA 2.8m</t>
  </si>
  <si>
    <t>InnoV 4 LFA 3.33m</t>
  </si>
  <si>
    <t xml:space="preserve">       Enter T_earth, K &gt;</t>
  </si>
  <si>
    <t xml:space="preserve">    New</t>
  </si>
  <si>
    <t xml:space="preserve">     "S"</t>
  </si>
  <si>
    <t>+DG7YBN GTV70-17w</t>
  </si>
  <si>
    <t>6. Tlos   = The internal resistance of the antenna in degrees Kelvin.</t>
  </si>
  <si>
    <t xml:space="preserve">7. Ta     = The total temperature of the antenna or array in degrees Kelvin. This </t>
  </si>
  <si>
    <t>Issue 10: Add Programmable Tsky and Tearth</t>
  </si>
  <si>
    <t>Issue 11: Add DG7YBN GTV70-8n,DG7YBN GTV70-17w</t>
  </si>
  <si>
    <t>InnoV 6 LFA 6.1m</t>
  </si>
  <si>
    <t>InnoV 6 LFA 6.4m</t>
  </si>
  <si>
    <t>InnoV 6 LFA 6.83m</t>
  </si>
  <si>
    <t>InnoV 10 LFA</t>
  </si>
  <si>
    <t>G0KSC 9 LFA 15.02m</t>
  </si>
  <si>
    <t xml:space="preserve"> Conver.</t>
  </si>
  <si>
    <t xml:space="preserve"> Corr Req.</t>
  </si>
  <si>
    <t>Issue 13: Add G0KSC 6 LFA 6.0m updated</t>
  </si>
  <si>
    <t>DG7YBN GTV70-8n</t>
  </si>
  <si>
    <t>Issue 17: Add InnoV 6 6.4m ,InnoV 6 LFA 6.1m, InnoV 4 LFA 3.33m,InnoV 4 LFA 2.8m,InnoV 3 OWL,InnoV 2 LFA,</t>
  </si>
  <si>
    <t>Issue 17: Add InnoV 5 OP-DES,InnoV 6 OP-DES,InnoV 7 OP-DES,InnoV 8 OP-DES,InnoV 10 LFA,InnoV 8 LFA,InnoV 6 LFA 6.83,</t>
  </si>
  <si>
    <t>InnoV 5 OP-DES</t>
  </si>
  <si>
    <t>InnoV 6 OP-DES</t>
  </si>
  <si>
    <t>InnoV 8 OP-DES</t>
  </si>
  <si>
    <t>InnoV 7 OP-DES</t>
  </si>
  <si>
    <t>G4CQM CQM12UC</t>
  </si>
  <si>
    <t>Issue 85: Add G4CQM CQM12UC,</t>
  </si>
  <si>
    <t>Issue 112: Add InnoV/G0KSC 9 LFA3 2019,InnoV/G0KSC 9 OWL 2020,InnoV/G0KSC 8LFA,2019InnoV/G0KSC 7 LFA3 2019,</t>
  </si>
  <si>
    <t>Issue 18: Add Updated DK7ZB 5 50 ohm,</t>
  </si>
  <si>
    <t>InnoV 21 LFA</t>
  </si>
  <si>
    <t>1.70:1</t>
  </si>
  <si>
    <t>InnoV 19 LFA</t>
  </si>
  <si>
    <t>*InnoV 19 LFA</t>
  </si>
  <si>
    <t>InnoV 18 LFA</t>
  </si>
  <si>
    <t>InnoV 17 LFA</t>
  </si>
  <si>
    <t>*G0KSC 17 LFA</t>
  </si>
  <si>
    <t>G0KSC 17 LFA</t>
  </si>
  <si>
    <t>InnoV 16 LFA</t>
  </si>
  <si>
    <t>InnoV 15 LFA</t>
  </si>
  <si>
    <t>*InnoV 15 LFA</t>
  </si>
  <si>
    <t>Issue 86: Add WiMo WX220,InnoV 22 LFA,InnoV 21 LFA,InnoV 19 LFA,InnoV 18 LFA,InnoV 17 LFA,InnoV 16 LFA,InnoV 15 LFA,</t>
  </si>
  <si>
    <t>InnoV 14 LFA</t>
  </si>
  <si>
    <t>*InnoV 14 LFA</t>
  </si>
  <si>
    <t>InnoV 13 LFA</t>
  </si>
  <si>
    <t>InnoV 12 LFA</t>
  </si>
  <si>
    <t>LFA Loop</t>
  </si>
  <si>
    <r>
      <t xml:space="preserve">Issue 117: </t>
    </r>
    <r>
      <rPr>
        <b/>
        <sz val="10"/>
        <rFont val="Verdana"/>
        <family val="2"/>
      </rPr>
      <t>Add Receive System NF Thanks to Vladimir UR5EAZ</t>
    </r>
  </si>
  <si>
    <t>+PY1MHZ 14 V2</t>
  </si>
  <si>
    <t>+PY1MHZ 15 V2</t>
  </si>
  <si>
    <t>+PY1MHZ 16</t>
  </si>
  <si>
    <t>PY1MHZ 17</t>
  </si>
  <si>
    <t>+PY1MHZ 18</t>
  </si>
  <si>
    <t>Issue 118: Add PY1MHZ 8,PY1MHZ 9,PY1MHZ 10,PY1MHZ 11,PY1MHZ 12,PY1MHZ12,PY1MHZ 14,PY1MHZ 16,PY1MHZ 17,PY1MHz 18,</t>
  </si>
  <si>
    <t>Bent Dipole</t>
  </si>
  <si>
    <t>Dipole</t>
  </si>
  <si>
    <t>T Match</t>
  </si>
  <si>
    <t>Folded Dipole</t>
  </si>
  <si>
    <t>+G0KSC 7LFA</t>
  </si>
  <si>
    <t>+G0KSC 10LFA+2</t>
  </si>
  <si>
    <t>T match</t>
  </si>
  <si>
    <t xml:space="preserve"> H Plane</t>
  </si>
  <si>
    <t>&lt;</t>
  </si>
  <si>
    <t>1st SL</t>
  </si>
  <si>
    <t>2nd SL</t>
  </si>
  <si>
    <t>Feed</t>
  </si>
  <si>
    <t>System</t>
  </si>
  <si>
    <t>4. F/R, 1st and 2nd Side Lobes (SL) have been calculated on a single antenna</t>
  </si>
  <si>
    <t>5. No stacking harness losses or H frame effects are included in the 4 bay gain figures.</t>
  </si>
  <si>
    <t>6. All stacking dimensions EXCEPT those marked with a "*" and "#" are</t>
  </si>
  <si>
    <t xml:space="preserve">7. Antennas marked with a "*" have stacking dimensions recommended by </t>
  </si>
  <si>
    <r>
      <t>Programmable Tsky and Tearth:</t>
    </r>
    <r>
      <rPr>
        <sz val="10"/>
        <rFont val="Verdana"/>
        <family val="2"/>
      </rPr>
      <t xml:space="preserve"> Tsky and Tearth may be changed to meet a Stations individual characteristics.</t>
    </r>
  </si>
  <si>
    <t>M² 6M7NAN</t>
  </si>
  <si>
    <t>1.67:1</t>
  </si>
  <si>
    <t>Enter Receive System NF &gt;</t>
  </si>
  <si>
    <t xml:space="preserve">                                                    Click on the Red number to change then click on the green to set.</t>
  </si>
  <si>
    <t>8. Antennas marked with a "#" have stacking dimensions for XPOL</t>
  </si>
  <si>
    <t>M2inc = M2inc</t>
  </si>
  <si>
    <t>3.36:1</t>
  </si>
  <si>
    <t>9. Antennas marked with a "+" have some or all elements over 6mm. All others</t>
  </si>
  <si>
    <t>10. FD = Folded Dipole</t>
  </si>
  <si>
    <t>none</t>
  </si>
  <si>
    <t>Gamma Match</t>
  </si>
  <si>
    <t>2.14:1</t>
  </si>
  <si>
    <t>4.53:1</t>
  </si>
  <si>
    <t>InnoV 6 LFA-3 2022</t>
  </si>
  <si>
    <t>*InnoV 6 LFA-3 2022</t>
  </si>
  <si>
    <t xml:space="preserve">      Feed</t>
  </si>
  <si>
    <t xml:space="preserve">    System</t>
  </si>
  <si>
    <t>1.28:2</t>
  </si>
  <si>
    <t>+KF2YN Boxkite12</t>
  </si>
  <si>
    <t>H Plane</t>
  </si>
  <si>
    <t>I5MZY 13</t>
  </si>
  <si>
    <t xml:space="preserve">          &gt; </t>
  </si>
  <si>
    <t xml:space="preserve"> 1.20:1</t>
  </si>
  <si>
    <t>+G0KSC 10 OWL</t>
  </si>
  <si>
    <t>+DL6WU 14</t>
  </si>
  <si>
    <t>G4CQM CQM12UX</t>
  </si>
  <si>
    <t>5.19:1</t>
  </si>
  <si>
    <t>Issue 87: Add SM2CEW 14 XPOL,KF2YN Boxkite 9,10,12.13,16 updated,Add DL6WU 14,Add G4CQM 12UX,Add DG7YBN 8</t>
  </si>
  <si>
    <t>G4CQM 6M7N50</t>
  </si>
  <si>
    <t>Issue 19: Add G4CQM 6M7UX,G4CQM 6M7N50,</t>
  </si>
  <si>
    <t>*F9FT 5 220505</t>
  </si>
  <si>
    <t>+RA3AQ 9</t>
  </si>
  <si>
    <t>UA9TC 7RV el</t>
  </si>
  <si>
    <t>Horiz Dipole</t>
  </si>
  <si>
    <t>YU7XL = YU7XL</t>
  </si>
  <si>
    <t>+UA9TC 13RS</t>
  </si>
  <si>
    <t>G0KSC 11 BV LFA</t>
  </si>
  <si>
    <t>+YU7XL 8 Hybrid</t>
  </si>
  <si>
    <t>+YU7XL 11 Hybrid</t>
  </si>
  <si>
    <t>Issue 20: Add UA9TC 7RV,G0KSC 11 BV LFA,HyGain VB-66DX(new),HYGain VB-66B(old)</t>
  </si>
  <si>
    <t>Innov 6 LFA MAX5.8m</t>
  </si>
  <si>
    <t>InnoV 10 OP-DES</t>
  </si>
  <si>
    <t>+YU7XL 17 twin Bm</t>
  </si>
  <si>
    <t>+RU1AA_2</t>
  </si>
  <si>
    <t>RU1AA 17</t>
  </si>
  <si>
    <t>Issue 88: Add YU7XL 8 Hybrid,YU7XL 11 Hybrid,UA9TC 13RS,</t>
  </si>
  <si>
    <t>G4CQM 10 UZ2</t>
  </si>
  <si>
    <t>Issue 89: Add YU7XL 17 Twin Boom,RU1AA 15_2,RU1AA 17,G4CQM 10 UZ2,</t>
  </si>
  <si>
    <t>LFA Vert Loop</t>
  </si>
  <si>
    <t>Yes</t>
  </si>
  <si>
    <t>*YU7XL 8 Hybrid</t>
  </si>
  <si>
    <t>G0KSC 3el-Q</t>
  </si>
  <si>
    <t>+7arrays GTV 2-9n XPOL H</t>
  </si>
  <si>
    <t>+7arrays GTV 2-9n XPOL V</t>
  </si>
  <si>
    <t>G0KSC 5el-Q</t>
  </si>
  <si>
    <t>Issue 21: Add InnoV 6 LFA MAX 5.8m,InnoV 9 OP-DES,Innov 10 OP-DES, G4CQM 7 LY,G0KSC 2el-Q,G0KSC 3el-Q,</t>
  </si>
  <si>
    <t>KLM 16LBX</t>
  </si>
  <si>
    <t>Dual Driven</t>
  </si>
  <si>
    <t>No</t>
  </si>
  <si>
    <t>JK Antennas JK610 2021</t>
  </si>
  <si>
    <t xml:space="preserve">12.  Convergence Correction: NEC2 and NEC 4 are incapable of handling complex </t>
  </si>
  <si>
    <t xml:space="preserve">      Convergence Correction using the KF2YN Excel program is required. </t>
  </si>
  <si>
    <t xml:space="preserve">      feed systems like Folded Dipoles, T Matches, LFAs etc.</t>
  </si>
  <si>
    <t>G0KSC 4el-Q</t>
  </si>
  <si>
    <t xml:space="preserve">      See DUBUS 4/2010 "The Correction of Convergence Errors in Antenna </t>
  </si>
  <si>
    <t xml:space="preserve">      Temperature Calculations by Brian Cake, KF2YN for details.</t>
  </si>
  <si>
    <t xml:space="preserve">      See DUBUS 4/2010 "The Correction of Convergence Errors in Antenna</t>
  </si>
  <si>
    <t>G0KSC 6el-Q</t>
  </si>
  <si>
    <t>Issue 22: Add InnoV 12 LFA,G0KSC 4el-Q,G0KSC 5el-Q,G0KSC 6el-Q,</t>
  </si>
  <si>
    <t>DD0VF 6</t>
  </si>
  <si>
    <t>*DD0VF 6</t>
  </si>
  <si>
    <t>Correction req.</t>
  </si>
  <si>
    <t>3.44:1</t>
  </si>
  <si>
    <t>InnoV 38 LFA</t>
  </si>
  <si>
    <t>1.87:1</t>
  </si>
  <si>
    <t>*InnoV 38 LFA</t>
  </si>
  <si>
    <t xml:space="preserve">10. VSWR  = VSWR Bandwidth is based a single antenna over 432.000 - 435.000 MHz with a </t>
  </si>
  <si>
    <t xml:space="preserve">                    antenna "Q" and what to expect with with stacking and wet weather.  </t>
  </si>
  <si>
    <t>YU7EF EF0604S</t>
  </si>
  <si>
    <t>YU7EF EF0605C</t>
  </si>
  <si>
    <t>YU7EF EF0605A</t>
  </si>
  <si>
    <t>YU7EF EF0603</t>
  </si>
  <si>
    <t>YU7EF EF0606 W1</t>
  </si>
  <si>
    <t>PY1MHZ 8</t>
  </si>
  <si>
    <t>PY1MHZ 9</t>
  </si>
  <si>
    <t>Issue 40: Add InnoV 5 LFA-HG,JK Antennas JK610 2021,PY1MHZ 2,PY1MHZ 3,PY1MHZ 4,PY2MHZ 5,PY1MHZ 6,PY1MHZ 7,PY1MHZ 8,PY1MHZ 9,</t>
  </si>
  <si>
    <t>Issue 41, Dec13,2021</t>
  </si>
  <si>
    <t>YU7EF EF0606W1 6.85m</t>
  </si>
  <si>
    <t>F5FOD Isotropic Lossless Radiator</t>
  </si>
  <si>
    <r>
      <t>Only Antennas that have actually been built are posted in these Tables</t>
    </r>
    <r>
      <rPr>
        <sz val="10"/>
        <rFont val="Verdana"/>
        <family val="2"/>
      </rPr>
      <t xml:space="preserve">, </t>
    </r>
    <r>
      <rPr>
        <b/>
        <sz val="10"/>
        <rFont val="Verdana"/>
        <family val="2"/>
      </rPr>
      <t>except for the F5FOD Isotropic Lossless Radiator.</t>
    </r>
  </si>
  <si>
    <t>Only Antennas that have actually been built are posted in these Tables, except for the F5FOD Isotropic Lossless Radiator.</t>
  </si>
  <si>
    <t>YU7EF EF0606</t>
  </si>
  <si>
    <t>YU7EF EF0607 10-14 el dia</t>
  </si>
  <si>
    <t>*InnoV 8 OP-DES</t>
  </si>
  <si>
    <t>YU7EF EF0609</t>
  </si>
  <si>
    <t>YU7EF EF0610</t>
  </si>
  <si>
    <t>InnoV 5 LFA-HG</t>
  </si>
  <si>
    <t>YU7EF EF06011</t>
  </si>
  <si>
    <t>YU7EF EF0208</t>
  </si>
  <si>
    <t xml:space="preserve">temperature, Ta, and the ratio of gain to antenna temperature; G/Ta. NEC is usually the simulation engine, </t>
  </si>
  <si>
    <t>and YT1NT’s “TANT” software is used to compute the antenna temperature and G/T.</t>
  </si>
  <si>
    <t>Unfortunately NEC, in either NEC2 or NEC4 versions suffers from convergence problems that can lead to erroneous</t>
  </si>
  <si>
    <t>results.</t>
  </si>
  <si>
    <t>The most common problem is the use of insufficient segmentation density. This can normally be corrected of course by</t>
  </si>
  <si>
    <t>increasing the number of segments. But in the case where element diameters are large, errors still occur if we increase</t>
  </si>
  <si>
    <t>the density beyond a point at which it becomes too high compared with the diameter of the element. Another problem</t>
  </si>
  <si>
    <t xml:space="preserve">occurs when elements of different diameter are joined together, as might occur with elements made of telescoping  </t>
  </si>
  <si>
    <t xml:space="preserve">tubing. Another more serious problem occurs when elements of equal or different diameter are joined at an acute angle. </t>
  </si>
  <si>
    <t>Folded dipoles and T-matches can suffer from this effect.</t>
  </si>
  <si>
    <t>The convergence errors show up as a value of Average Gain (AG) that is not at or very close to unity (in EZNEC the AG</t>
  </si>
  <si>
    <t xml:space="preserve">is displayed below the control console). The AG compares the total power radiated over all angles with the input power. If </t>
  </si>
  <si>
    <t xml:space="preserve">the elements have zero loss, the returned AG should of course be 1.000. The number 1.000 equals 100 percent of fed </t>
  </si>
  <si>
    <t xml:space="preserve">power to be found  in the sum of power radiated over all angles of the 3D pattern. For this, the simulated gain is correct. </t>
  </si>
  <si>
    <t xml:space="preserve">When element loss is included, the AG should always be &lt;1.000. The effect of an AG &gt;1.000 is to give apparent higher </t>
  </si>
  <si>
    <t xml:space="preserve">gain, lower loss temperature and higher G/T than one that is perfectly converged.  </t>
  </si>
  <si>
    <t>The KF2YN convergence error correction algorithm uses modeled data from an antenna having zero loss elements to</t>
  </si>
  <si>
    <t xml:space="preserve">correct the gain and antenna temperatures of the same antenna with real-world lossy elements. It corrects poor </t>
  </si>
  <si>
    <t xml:space="preserve">convergence by first running the antenna with zero loss elements. Gain and temperature data are entered in the </t>
  </si>
  <si>
    <t>spreadsheet attached. Second, the antenna is run with actual loss resistance and data are again entered in the</t>
  </si>
  <si>
    <t>spreadsheet. The spreadsheet calculates the true antenna performance in terms of gain, temperature and G/T.</t>
  </si>
  <si>
    <t>Note that the algorithm does not correct the SWR data,</t>
  </si>
  <si>
    <t>which for a badly converged antenna may have very significant errors.</t>
  </si>
  <si>
    <t>YU7EF EF0209</t>
  </si>
  <si>
    <t>*YU7EF EF0210</t>
  </si>
  <si>
    <t>YU7EF EF0210</t>
  </si>
  <si>
    <t>+YU7EF EF0210LT</t>
  </si>
  <si>
    <t>YU7EF EF0212</t>
  </si>
  <si>
    <t>+YU7EF EF0211</t>
  </si>
  <si>
    <t>+YU7EF EF0211B</t>
  </si>
  <si>
    <t>+YU7EF EF0213</t>
  </si>
  <si>
    <t>YU7EF EF0214M</t>
  </si>
  <si>
    <t>YU7EF EF0213M</t>
  </si>
  <si>
    <t>YU7EF EF0214</t>
  </si>
  <si>
    <t>YU7EF EF0215M</t>
  </si>
  <si>
    <t>YU7EF EF0215</t>
  </si>
  <si>
    <t>YU7EF EF0216M</t>
  </si>
  <si>
    <t>YU7EF EF0216</t>
  </si>
  <si>
    <t>YU7EF EF0217X</t>
  </si>
  <si>
    <t>*YU7EF EF0217X</t>
  </si>
  <si>
    <t>YU7EF EF0217XM</t>
  </si>
  <si>
    <t>YU7EF EF0217M</t>
  </si>
  <si>
    <t>Issue 103: Add  7Arrays GTV 2-9n XPOL,I5MZY 5,I5MZY 9, Programmable Tsky and T earth,</t>
  </si>
  <si>
    <t xml:space="preserve">                includes all the side lobes, rear lobes and internal resistance of the </t>
  </si>
  <si>
    <t xml:space="preserve">                antenna or array.</t>
  </si>
  <si>
    <t>3. Dipole Z is measured at 432.1 MHz</t>
  </si>
  <si>
    <r>
      <t xml:space="preserve">5. Ga     = Gain in </t>
    </r>
    <r>
      <rPr>
        <b/>
        <sz val="10"/>
        <rFont val="Verdana"/>
        <family val="2"/>
      </rPr>
      <t>dBi</t>
    </r>
    <r>
      <rPr>
        <sz val="10"/>
        <rFont val="Verdana"/>
        <family val="2"/>
      </rPr>
      <t xml:space="preserve"> of a 4 bay array</t>
    </r>
  </si>
  <si>
    <t xml:space="preserve">   This combination of software provides excellent accuracy. Segment Density is</t>
  </si>
  <si>
    <t>*The transmission line contains all the components connected between the antenna terminals and the LNA input (connectors, relays, coaxial cables etc).</t>
  </si>
  <si>
    <t xml:space="preserve">   25 segments per half wave.</t>
  </si>
  <si>
    <t xml:space="preserve">10. FD = Folded Dipole    </t>
  </si>
  <si>
    <t xml:space="preserve">    W = wavelength, in the same units as D</t>
  </si>
  <si>
    <t xml:space="preserve">    D = stacking distance,vertical or horizontal</t>
  </si>
  <si>
    <t>+DG7YBN GTV 2-9n</t>
  </si>
  <si>
    <t>Issue 102: Add DG7YBN GTV2-9n,</t>
  </si>
  <si>
    <t>InnoV 9LFA XPOL H</t>
  </si>
  <si>
    <t>InnoV 9LFA XPOL V</t>
  </si>
  <si>
    <t>1. L       = Length in Wavelengths</t>
  </si>
  <si>
    <r>
      <t xml:space="preserve">2. Gain  = Gain in </t>
    </r>
    <r>
      <rPr>
        <b/>
        <sz val="10"/>
        <rFont val="Verdana"/>
        <family val="2"/>
      </rPr>
      <t>dBi</t>
    </r>
    <r>
      <rPr>
        <sz val="10"/>
        <rFont val="Verdana"/>
        <family val="2"/>
      </rPr>
      <t xml:space="preserve"> of a single antenna</t>
    </r>
  </si>
  <si>
    <t xml:space="preserve">      feed systems accurately like Folded Dipoles, T Matches, LFAs etc.</t>
  </si>
  <si>
    <t>Correction of convergence errors</t>
  </si>
  <si>
    <t>M2 2MXP22A XPOL H</t>
  </si>
  <si>
    <t>M2 2MXP22A XPOL V</t>
  </si>
  <si>
    <t>Issue 100: Add InnoV 14LFA Ver 3,DK7ZB 13,M2 2MXP22A,</t>
  </si>
  <si>
    <t>+Dual PA144-14-9</t>
  </si>
  <si>
    <t>+Dual PA144-16-12</t>
  </si>
  <si>
    <t>( ... formatted by DG7YBN)</t>
  </si>
  <si>
    <t>Enter the data from EZNEC or TANT in cells F11 thru F13 and M11 thru M13 (Simply type over the example data)</t>
  </si>
  <si>
    <t xml:space="preserve">Excel will automatically compute the true gain, G and the true G/T </t>
  </si>
  <si>
    <t>With Loss:</t>
  </si>
  <si>
    <t>Gain (Go)</t>
  </si>
  <si>
    <t>dBi</t>
  </si>
  <si>
    <t>Gain (Gl)</t>
  </si>
  <si>
    <t>K</t>
  </si>
  <si>
    <t>Pattern temp. (T_Pattern), (Tpo)</t>
  </si>
  <si>
    <t>Pattern temp. (T_Pattern), (Tpl)</t>
  </si>
  <si>
    <t>Corrrected numbers:</t>
  </si>
  <si>
    <t xml:space="preserve">Antennas with good G/T can provide significant benefit with today's high noise levels. </t>
  </si>
  <si>
    <t>Antennas-Amp  = Antennas-Amplifiers</t>
  </si>
  <si>
    <t>WD5AGO 12B</t>
  </si>
  <si>
    <t>Issue 21: Add WD5AGO 12B,</t>
  </si>
  <si>
    <t xml:space="preserve">Antennas with 50 ohm feed systems and good VSWR bandwidth (Q) may be the best feed system choice. </t>
  </si>
  <si>
    <t>PY1MHZ 7 V1</t>
  </si>
  <si>
    <t>PY1MHZ 7 V2</t>
  </si>
  <si>
    <t>Issue 41: Add PY1MHZ 7 V2,</t>
  </si>
  <si>
    <t xml:space="preserve">Other factors like ease of matching and wet weather performance should be considered in the the decision making. </t>
  </si>
  <si>
    <t>Issue 105: Add DG7YBN GTV2-8w,</t>
  </si>
  <si>
    <t>Ta, antenna temp (T_total)</t>
  </si>
  <si>
    <t xml:space="preserve">                     better. Ant G/T is modelled in Tant.exe or AGTC_2lite at 30 degrees elevation.</t>
  </si>
  <si>
    <t>8. Ant G/T = Figure of merit used to determine the receive capability of the antenna</t>
  </si>
  <si>
    <t>or</t>
  </si>
  <si>
    <t>dB</t>
  </si>
  <si>
    <t>T_loss</t>
  </si>
  <si>
    <t>(dBi)</t>
  </si>
  <si>
    <t>ZERO Loss:</t>
  </si>
  <si>
    <t>Average gain (Kl)</t>
  </si>
  <si>
    <t>Average gain (Ko)</t>
  </si>
  <si>
    <t>Issue 90: Add KLM 16LBX,DD0VF6,InnoV 15 OWL,</t>
  </si>
  <si>
    <t>KF2YN Boxkite 7</t>
  </si>
  <si>
    <t>KF2YN Boxkite 10</t>
  </si>
  <si>
    <t>KF2YN Boxkite 13</t>
  </si>
  <si>
    <t>KF2YN Boxkite 16</t>
  </si>
  <si>
    <t>KF2YN Boxkite 22</t>
  </si>
  <si>
    <t>Issue 1: Add YU7EF 32,InnoV 34 LFA,InnoV 38 LFA,InnoV 40 LFA,DG7YBN 19,KF2YN Boxkite 4,KF2YN Boxkite 4,KF2YN Boxkite 7,</t>
  </si>
  <si>
    <t>WiMo 27 (YU7EF)</t>
  </si>
  <si>
    <t>2.72:1</t>
  </si>
  <si>
    <r>
      <t>(</t>
    </r>
    <r>
      <rPr>
        <b/>
        <sz val="10"/>
        <rFont val="Verdana"/>
        <family val="2"/>
      </rPr>
      <t>dBi</t>
    </r>
    <r>
      <rPr>
        <sz val="10"/>
        <rFont val="Verdana"/>
        <family val="2"/>
      </rPr>
      <t>)</t>
    </r>
  </si>
  <si>
    <t>WiMo 15 (YU7EF)</t>
  </si>
  <si>
    <t>3.05:1</t>
  </si>
  <si>
    <t>1.56:1</t>
  </si>
  <si>
    <t>Author: Brian V. Cake KF2YN</t>
  </si>
  <si>
    <t xml:space="preserve">Convergence Error Correction Algorithm </t>
  </si>
  <si>
    <t>by Brian Cake, KF2YN</t>
  </si>
  <si>
    <t xml:space="preserve">Cushcraft LFA-2M9EL </t>
  </si>
  <si>
    <t>Cushcraft LFA-2M12EL</t>
  </si>
  <si>
    <t>Cushcraft LFA-2M16EL</t>
  </si>
  <si>
    <t>Cushcraft LFA-2M14EL</t>
  </si>
  <si>
    <t>Cushcraft LFA-6M4EL</t>
  </si>
  <si>
    <t>Hair Pin</t>
  </si>
  <si>
    <t>InnoV 5 LFA 6.2m Ver 3</t>
  </si>
  <si>
    <t>InnoV 6 LFA 8.2m Ver 3</t>
  </si>
  <si>
    <t>InnoV 7 LFA 10.3m Ver 3</t>
  </si>
  <si>
    <t>InnoV 8 LFA 12.2m Ver 3</t>
  </si>
  <si>
    <t>Length</t>
  </si>
  <si>
    <t>6. Tlos   = The internal resistance of the antenna in Kelvin.</t>
  </si>
  <si>
    <t>+PY1MHZ 13</t>
  </si>
  <si>
    <t>Issue 115: Add IZ7NLJ 11,I5MZY 13 Rev2,PY1MHZ 14A,PY1MHZ 11,PY1MHZ 12,PY1MHZ 8,PY1MHZ 7,PY1MHZ 13,PY1MHZ 14B,PY1MHZ 15</t>
  </si>
  <si>
    <t xml:space="preserve">7. Ta     = The total temperature of the antenna or array in Kelvin. This </t>
  </si>
  <si>
    <t>JK Antennas JK67 V2</t>
  </si>
  <si>
    <t xml:space="preserve">                    reference at 50.150 MHz. This parameter gives an indicator of the</t>
  </si>
  <si>
    <t xml:space="preserve">10. VSWR  = VSWR Bandwidth is based a single antenna over 50.0 - 50.3 MHz with a </t>
  </si>
  <si>
    <t>RA3RF 9</t>
  </si>
  <si>
    <t>RA3RF =</t>
  </si>
  <si>
    <t>R3RAV</t>
  </si>
  <si>
    <t>InnoV 8 OP-DES 4bay</t>
  </si>
  <si>
    <t>G0KSC 10LFA-HZE</t>
  </si>
  <si>
    <t>Rural =</t>
  </si>
  <si>
    <t>Residential =</t>
  </si>
  <si>
    <t>City =</t>
  </si>
  <si>
    <t>City =                                   7900</t>
  </si>
  <si>
    <t xml:space="preserve">       Residential: Villages and pure residential areas with no commercial or industrial activities. No electrified railways and no major roads and no high voltage overhead lines or facilities within 1 km.</t>
  </si>
  <si>
    <t>Ant G/T</t>
  </si>
  <si>
    <t>Enter  System NF &gt;</t>
  </si>
  <si>
    <t xml:space="preserve">       City: Dense commercial or industrial buildings and offices. Major roads and railways can be in the vicinity, but should not be dominating.</t>
  </si>
  <si>
    <t xml:space="preserve">       Rural: Open countryside with largely agricultural activity, building density &lt; 1/ha, no major roads, no electrified railways.</t>
  </si>
  <si>
    <t>14. Manufacturer/Designer Legend: Single click on Sites in blue</t>
  </si>
  <si>
    <t>12.Earth Temperature Definition</t>
  </si>
  <si>
    <t>13. Earth Temperature Definition</t>
  </si>
  <si>
    <t>+*Dual PA144-16-12</t>
  </si>
  <si>
    <t>+*Dual PA144-14-9</t>
  </si>
  <si>
    <t>+DG7YBN GTV 2-14w</t>
  </si>
  <si>
    <t>+DG7YBN GTV 2-16w</t>
  </si>
  <si>
    <t>*DG7YBN GTV 2-16w</t>
  </si>
  <si>
    <t>+DG7YBN GTV 2-12w Mk2</t>
  </si>
  <si>
    <t>*+DG7YBN GTV 2-12w Mk2</t>
  </si>
  <si>
    <t>*+DG7YBN GTV 2-12w Mk1</t>
  </si>
  <si>
    <t>+DG7YBN GTV 2-12w Mk1</t>
  </si>
  <si>
    <t>DG7YBN GTV 2-10LT</t>
  </si>
  <si>
    <t xml:space="preserve">                  4 Antennas</t>
  </si>
  <si>
    <t>+DG7YBN GTV 2-8w</t>
  </si>
  <si>
    <t>Old Reference: Tsky=20K Tearth=350K</t>
  </si>
  <si>
    <t>Old Reference: Tsky=200K Tearth=1000K</t>
  </si>
  <si>
    <t>+DG7YBN GTV70-30</t>
  </si>
  <si>
    <t>KF2YN Boxkite 4</t>
  </si>
  <si>
    <t>InnoV 3 OWL G/T</t>
  </si>
  <si>
    <t>+7arrays GTV2-11LT</t>
  </si>
  <si>
    <t>+*DG7YBN GTV 2-14w</t>
  </si>
  <si>
    <t>+KF2YN Boxkite 4</t>
  </si>
  <si>
    <t>DJ9BV OPT70-8.5wl</t>
  </si>
  <si>
    <t>Issue 1: Add KF2YN Boxkite 10,KF2YN Boxkite 13,KF2YN Boxkite 16,KF2YN Boxkite 22,WiMo 27 (YU7EF),DG7YBN 14,DG7YBN 23,</t>
  </si>
  <si>
    <t>InnoV 24 LFA</t>
  </si>
  <si>
    <t xml:space="preserve">InnoV 30 LFA </t>
  </si>
  <si>
    <t>F9FT                = F9FT</t>
  </si>
  <si>
    <t>Issue 112: Add InnoV/G0KSC 13 LFA3 2019,InnoV/G0KSC 12 LFA3 2019,InnoV/G0KSC 11 LFA3 2019,InnoV/G0KSC 10 LFA3 2019,</t>
  </si>
  <si>
    <t>2.38:1</t>
  </si>
  <si>
    <r>
      <t>(</t>
    </r>
    <r>
      <rPr>
        <b/>
        <sz val="10"/>
        <rFont val="Verdana"/>
        <family val="2"/>
      </rPr>
      <t>dBd</t>
    </r>
    <r>
      <rPr>
        <sz val="10"/>
        <rFont val="Verdana"/>
        <family val="2"/>
      </rPr>
      <t>)</t>
    </r>
  </si>
  <si>
    <r>
      <t xml:space="preserve">2. Gain  = Gain in </t>
    </r>
    <r>
      <rPr>
        <b/>
        <sz val="10"/>
        <rFont val="Verdana"/>
        <family val="2"/>
      </rPr>
      <t>dBd</t>
    </r>
    <r>
      <rPr>
        <sz val="10"/>
        <rFont val="Verdana"/>
        <family val="2"/>
      </rPr>
      <t xml:space="preserve"> of a single antenna</t>
    </r>
  </si>
  <si>
    <r>
      <t xml:space="preserve">5. Ga     = Gain in </t>
    </r>
    <r>
      <rPr>
        <b/>
        <sz val="10"/>
        <rFont val="Verdana"/>
        <family val="2"/>
      </rPr>
      <t>dBd</t>
    </r>
    <r>
      <rPr>
        <sz val="10"/>
        <rFont val="Verdana"/>
        <family val="2"/>
      </rPr>
      <t xml:space="preserve"> of a 4 bay array</t>
    </r>
  </si>
  <si>
    <t>DJ9BV OPT70-13wl</t>
  </si>
  <si>
    <t>K1FO 22</t>
  </si>
  <si>
    <t>K1FO 33</t>
  </si>
  <si>
    <t>DJ9BV BVO70-8.5wl</t>
  </si>
  <si>
    <t>1.45:1</t>
  </si>
  <si>
    <t>Tonna 21 DX</t>
  </si>
  <si>
    <t>2.32:1</t>
  </si>
  <si>
    <t>Tonna = F9FT</t>
  </si>
  <si>
    <t>YU7EF EF7023B-5</t>
  </si>
  <si>
    <t>*YU7EF EF7032-5</t>
  </si>
  <si>
    <t>1.60:1</t>
  </si>
  <si>
    <t>YU7EF EF7024B-5</t>
  </si>
  <si>
    <t>YU7EF EF7027B-5</t>
  </si>
  <si>
    <t>YU7EF EF7010-5</t>
  </si>
  <si>
    <t>YU7EF EF7015M-5</t>
  </si>
  <si>
    <t>YU7EF EF7018M-5</t>
  </si>
  <si>
    <t>YU7EF EF7021B-5</t>
  </si>
  <si>
    <t>YU7EF EF7011B-5</t>
  </si>
  <si>
    <t>YU7EF EF7012B-5</t>
  </si>
  <si>
    <t>YU7EF EF7013M-6</t>
  </si>
  <si>
    <t>YU7EF EF7014M-6</t>
  </si>
  <si>
    <t>K5GW 8-6</t>
  </si>
  <si>
    <t>1.72:1</t>
  </si>
  <si>
    <t>Issue 2: Add DJ9BV OPT70 13wl,K1FO 22,K1FO 33,YU7EF 23B,DJ9BV BVO70 8.5wl,Tonna 21 DX,Konni F20,</t>
  </si>
  <si>
    <t>YU7EF EF7017M-5</t>
  </si>
  <si>
    <t>2.69:1</t>
  </si>
  <si>
    <t>I0JXX 39JXX70</t>
  </si>
  <si>
    <t>RA3AQ AQ70-14f</t>
  </si>
  <si>
    <t>I0JXX 25JXX70</t>
  </si>
  <si>
    <t>RA3AQ AQ70-30f</t>
  </si>
  <si>
    <t>RA3AQ AQ70-24f</t>
  </si>
  <si>
    <t>RA3AQ AQ70-21f</t>
  </si>
  <si>
    <t>Issue 2: Add YU7EF 27,24,21,19,18,15,14,13,12,11,10,I0JXX 30,I0JXX 25,I0JXX 16,RA3AQ 14,RA3AQ 30,RA3AQ 24,</t>
  </si>
  <si>
    <t>PY1MHZ 6</t>
  </si>
  <si>
    <t>*YU7EF EF7011V6</t>
  </si>
  <si>
    <t>Issue 20: Add YU7EF EF7011V6,</t>
  </si>
  <si>
    <t>RA3AQ AQ70-18f</t>
  </si>
  <si>
    <t>YU7EF EF0608</t>
  </si>
  <si>
    <t>YU7XL TWB22205</t>
  </si>
  <si>
    <t>YU7EF EF0608E</t>
  </si>
  <si>
    <t>Ant-Amp +PA144-XPOL-18-5AP Horiz</t>
  </si>
  <si>
    <t>Ant-Amp +PA144-XPOL-18-5AP Vert</t>
  </si>
  <si>
    <t>Antenna-Amplifiers +PA144-10-6AGP</t>
  </si>
  <si>
    <t>*Antennas-Amplifiers PA432-23-6A</t>
  </si>
  <si>
    <t>Issue 17: Update InnoV 18LFA 2019,Add Antennas-Amplifiers PA432-23-6A, Update InnoV 34 LFA B 2019,</t>
  </si>
  <si>
    <t>Issue 111: Add Antennas-Amplifiers PA144-14-9BGP</t>
  </si>
  <si>
    <t>Issue 113: Add YU7EF 17XM,Ant-Amp PA144-XPOL-18-5AP,Antennas-Amplifiers PA144-XPOL-9-4.3AP,Antennas-Amplifiers PA144-10-6AGP,</t>
  </si>
  <si>
    <t xml:space="preserve">    Antennas-Amplifiers=Antennas-Amplifiers</t>
  </si>
  <si>
    <t xml:space="preserve">    Ant-Amp=Antennas-Amplifiers</t>
  </si>
  <si>
    <t xml:space="preserve">   Antennas-Ampifiers=Antenna-Amplifiers</t>
  </si>
  <si>
    <t>+DK7ZB 13</t>
  </si>
  <si>
    <t>+Antennas-Amp PA144-14-9</t>
  </si>
  <si>
    <t>+*Antennas-Amp PA144-14-9</t>
  </si>
  <si>
    <t xml:space="preserve"> *Transmission Line1 Loss:</t>
  </si>
  <si>
    <t>Thanks to Hartmut,  DG7YBN for his ongoing support and many inputs to the Tables</t>
  </si>
  <si>
    <t>BV 6-6m</t>
  </si>
  <si>
    <t>*Gamma</t>
  </si>
  <si>
    <t>Issue 2: Add RA3AQ 21,RA3AQ 18,InnoV 20 LFA,InnoV 19 LFA,InnoV 18 LFA,InnoV 17 LFA,InnoV 16 LFA,InnoV 10 LFA,</t>
  </si>
  <si>
    <t>*Innov 11 LFA</t>
  </si>
  <si>
    <t>Innov 11 LFA</t>
  </si>
  <si>
    <t>*InnoV 12 LFA</t>
  </si>
  <si>
    <t>+DG7YBN 7</t>
  </si>
  <si>
    <t xml:space="preserve">Issue 91: Add DG7YBN 7, </t>
  </si>
  <si>
    <t>Issue 1: Add DJ9BV OPT70 8.5wl,WiMo 15 (YU7EF),InnoV 24 LFA,InnoV30 LFA,</t>
  </si>
  <si>
    <t>*InnoV 17 LFA</t>
  </si>
  <si>
    <t xml:space="preserve">InnoV 23 LFA </t>
  </si>
  <si>
    <t>*InnoV 23 LFA</t>
  </si>
  <si>
    <t>InnoV 33 LFA</t>
  </si>
  <si>
    <t>Issue 23: Add DK7ZB 6 50ohm,</t>
  </si>
  <si>
    <t>*InnoV 24 LFA</t>
  </si>
  <si>
    <t>Innov 13 LFA</t>
  </si>
  <si>
    <t>*KF2YN Polly 12 CR</t>
  </si>
  <si>
    <t>*KF2YN Polly 15 CR</t>
  </si>
  <si>
    <t>*KF2YN Polly 18 CR</t>
  </si>
  <si>
    <t>Multi-Pol loop</t>
  </si>
  <si>
    <t>Multi-pol loop</t>
  </si>
  <si>
    <t>+KF2YN Boxkite 16</t>
  </si>
  <si>
    <t>KF2YN Polly 20 CR</t>
  </si>
  <si>
    <t>KF2YN Polly 24 CR</t>
  </si>
  <si>
    <t>InnoV 20 LFA</t>
  </si>
  <si>
    <r>
      <t xml:space="preserve">LFA 200 </t>
    </r>
    <r>
      <rPr>
        <sz val="10"/>
        <rFont val="Arial"/>
        <family val="0"/>
      </rPr>
      <t>Ώ</t>
    </r>
  </si>
  <si>
    <t>LFA 200 Ώ</t>
  </si>
  <si>
    <t>Issue 2: Add KF2YN Polly 15 CR,18 CR,20 CR,24 CR,InnoV 1111 LFA,12 LFA,13 LFA,15 LFA,20 LFA,23 LFA, 33 LFA,</t>
  </si>
  <si>
    <t>BVO70-7.2 WL modified</t>
  </si>
  <si>
    <t>Issue 3: Add YU7XL QY721104D14,YU7XL QY724104D17, YU7XL QY728107D21</t>
  </si>
  <si>
    <t>I4GBZ 7</t>
  </si>
  <si>
    <t>G0KSC 3 Quad</t>
  </si>
  <si>
    <t>Quad</t>
  </si>
  <si>
    <t>Gulf Alpha 11</t>
  </si>
  <si>
    <t>Gulf Alpha 9</t>
  </si>
  <si>
    <t>Gulf Alpha 14</t>
  </si>
  <si>
    <t>+*DG7YBN GTV 2-12n</t>
  </si>
  <si>
    <t>+DG7YBN GTV 2-12n</t>
  </si>
  <si>
    <t>+DG7YBN YBN 2-8m</t>
  </si>
  <si>
    <t>Issue 93: Add I4GBZ 7,UR5EAZ 12,Gulf Alpha 9,Gulf Alpha 11,Gulf Alpha 14,</t>
  </si>
  <si>
    <t>UR5EAZ 12</t>
  </si>
  <si>
    <t>G0KSC 4 Quad</t>
  </si>
  <si>
    <t>G0KSC 5 Quad</t>
  </si>
  <si>
    <t>1.79:1</t>
  </si>
  <si>
    <t>XPOL</t>
  </si>
  <si>
    <t>Polarity</t>
  </si>
  <si>
    <t xml:space="preserve">#M2 20 XPOL H </t>
  </si>
  <si>
    <t>*M2 28 XPOL H</t>
  </si>
  <si>
    <t>#M2 28 XPOL H</t>
  </si>
  <si>
    <t>#M2 32 XPOL H</t>
  </si>
  <si>
    <t>*M2 32 XPOL H</t>
  </si>
  <si>
    <t>*M2 28 XPOL V</t>
  </si>
  <si>
    <t>#M2 28 XPOL V</t>
  </si>
  <si>
    <t>#M2 20 XPOL V</t>
  </si>
  <si>
    <t>#M2 32 XPOL V</t>
  </si>
  <si>
    <t>*M2 32 XPOL V</t>
  </si>
  <si>
    <t>3.65:1</t>
  </si>
  <si>
    <t>Gulf Alpha 9XPOL H</t>
  </si>
  <si>
    <t>Gulf Alpha 9XPOL V</t>
  </si>
  <si>
    <t>Gulf Alpha 11 XPOL H</t>
  </si>
  <si>
    <t>Gulf Alpha 11 XPOL V</t>
  </si>
  <si>
    <t>Gulf Alpha 14 XPOL H</t>
  </si>
  <si>
    <t>Gulf Alpha 14 XPOL V</t>
  </si>
  <si>
    <t>#SM2CEW 14 XPOL H</t>
  </si>
  <si>
    <t>#SM2CEW 14 XPOL V</t>
  </si>
  <si>
    <t>G4CQM 9 UZ22</t>
  </si>
  <si>
    <t>*WiMo WX220 XPOL H</t>
  </si>
  <si>
    <t>*WiMo WX220 XPOL V</t>
  </si>
  <si>
    <t>#WiMo WX220 XPOL H</t>
  </si>
  <si>
    <t>#WiMo WX220 XPOL V</t>
  </si>
  <si>
    <t>LFA 200</t>
  </si>
  <si>
    <t>#SV 2SA13 XPOL H</t>
  </si>
  <si>
    <t>#SV 2SA13 XPOL V</t>
  </si>
  <si>
    <t>#I0JXX 8 XPOL V</t>
  </si>
  <si>
    <t>#I0JXX 8 XPOL H</t>
  </si>
  <si>
    <t>M² 6M6LN</t>
  </si>
  <si>
    <t>HairPin</t>
  </si>
  <si>
    <t xml:space="preserve">        &gt;</t>
  </si>
  <si>
    <t>InnoV 4 LFA 3.9m Ver3</t>
  </si>
  <si>
    <t>2.49:1</t>
  </si>
  <si>
    <t>KF2YN</t>
  </si>
  <si>
    <t>Convergence</t>
  </si>
  <si>
    <t>YU7EF 607</t>
  </si>
  <si>
    <t>Issue 17: Update InnoV 40 LFA 2019,Add Innov 39 LFA 2019, Add InnoV 34 LFA A 2019,</t>
  </si>
  <si>
    <t xml:space="preserve">      This affects VSWR, Antenna Temp and G/T. To show the exact amount of degradation two separate rows </t>
  </si>
  <si>
    <t xml:space="preserve">      are given for the vertical polarized plane an the horizontally polarized plane</t>
  </si>
  <si>
    <t>#SM2CEW 19 XPOL H</t>
  </si>
  <si>
    <t>#SM2CEW 19 XPOL V</t>
  </si>
  <si>
    <t>1.71:1</t>
  </si>
  <si>
    <t>1.48.1</t>
  </si>
  <si>
    <t>4.25:1</t>
  </si>
  <si>
    <t>Issue 24: Add YU7EF 8,G0KSC 3 Quad,G0KSC 4 Quad, G0KSC 5 Quad,</t>
  </si>
  <si>
    <t>Issue 25: Add DK7ZB 4</t>
  </si>
  <si>
    <t>1.75:1</t>
  </si>
  <si>
    <t>InnoV 8 LFA 11.71m</t>
  </si>
  <si>
    <t>1.59:1</t>
  </si>
  <si>
    <t>DK7ZB 14 OWL</t>
  </si>
  <si>
    <t>BQH 13X (1995)</t>
  </si>
  <si>
    <t>+DK7ZB 11 OWL</t>
  </si>
  <si>
    <t>y = 4,0435Ln(x) - 6,9823</t>
  </si>
  <si>
    <t>Plus dB:</t>
  </si>
  <si>
    <t>y = 3,9954Ln(x) + 1,5601</t>
  </si>
  <si>
    <t>+DK7ZB 12</t>
  </si>
  <si>
    <t>Issue 94: Add InnoV 9 XPOL, G4CQM 9 UZ22, I0JXX 8 XPOL,DK7ZB 10 revised, BQH13X,DK7ZB 11 OWL,DG7YBN 12 Ver2,</t>
  </si>
  <si>
    <t>Issue 94: Add DK7ZB 12,DG7YBN 12 Ver3,DK7ZB 14 OWL,</t>
  </si>
  <si>
    <t>Issue 86: Add InnoV 14 LFA,InnoV 13 LFA,InnoV 12 LFA,</t>
  </si>
  <si>
    <t>Issue 81:Add G0KSC 18 LFA,Revised G0KSC 14 LFA 3R,Revised IK0BZY 12,DG7YBN 16,</t>
  </si>
  <si>
    <t>DG7YBN Tonna 19 mod</t>
  </si>
  <si>
    <t>Issue 16: Tearth Kelvin updated,</t>
  </si>
  <si>
    <t>Issue 108: Tearth Kelvin updated,</t>
  </si>
  <si>
    <t>Cushcraft LFA-6M7EL</t>
  </si>
  <si>
    <t>Cushcraft LFA-6M8EL</t>
  </si>
  <si>
    <t>Issue 37: Add Tearth Kelvin updated,Cushcraft LFA-6M4EL,Cushcraft LFA-6M5EL,Cushcraft LFA-6M7EL,Cushcraft LFA-6M8EL,</t>
  </si>
  <si>
    <t>Issue 4: Add DG7YBN Tonna 19 mod,</t>
  </si>
  <si>
    <t>F9FT 19</t>
  </si>
  <si>
    <t>G0KSC 5 4.4 LFA</t>
  </si>
  <si>
    <t>EAntenna          = EAntenna</t>
  </si>
  <si>
    <t>(m)</t>
  </si>
  <si>
    <t>m</t>
  </si>
  <si>
    <t>+PY1MHZ 15</t>
  </si>
  <si>
    <t>+PY1MHZ 14B</t>
  </si>
  <si>
    <t>Issue 7: Add Directive DSEFO432-33,Directive DSEFO432-25,Konni F20,Directive DSEFO432-25XPOL,I0JXX 32JXX70 XPOL new ver,</t>
  </si>
  <si>
    <t>LFA-FD</t>
  </si>
  <si>
    <t>EAntenna 50LFA3</t>
  </si>
  <si>
    <t>EAntenna 50LFA4</t>
  </si>
  <si>
    <t>EAntennas 50LFA5S</t>
  </si>
  <si>
    <t>EAntenna 50LFA5</t>
  </si>
  <si>
    <t>EAntennas 50LFA5L</t>
  </si>
  <si>
    <t>Eantenna 50LFA5XL</t>
  </si>
  <si>
    <t>EAntenna 50LFA6S</t>
  </si>
  <si>
    <t>EAntenna 50LFA6M</t>
  </si>
  <si>
    <t>EAntenna 50LFA6</t>
  </si>
  <si>
    <t>EAntenna 50LFA6XL</t>
  </si>
  <si>
    <t>EAntenna 50LFA7</t>
  </si>
  <si>
    <t>EAntenna 50LFA8</t>
  </si>
  <si>
    <t>EAntenna 50LFA9</t>
  </si>
  <si>
    <t>EAntenna 50LFA10</t>
  </si>
  <si>
    <t>Issue 26: Add EAntenna 50LFA6M,EAntenna 50LFA6,EAntenna 50LFA6XL,EAntenna 50LFA7,EAntenna 50LFA8,</t>
  </si>
  <si>
    <t>+InnoV 14 LFA Ver 3</t>
  </si>
  <si>
    <t>Issue 26: Add EAntenna 50LFA9,EAntenna 50LFA10,</t>
  </si>
  <si>
    <t>1.43:1</t>
  </si>
  <si>
    <t>LFA-Loop</t>
  </si>
  <si>
    <t>+*InnoV 12Y</t>
  </si>
  <si>
    <t>G4CQM CQM14DXL</t>
  </si>
  <si>
    <t>Issue 107: Add DG7YBN GTV2-6m,G4CQM CQM14DXL,</t>
  </si>
  <si>
    <t>Hygain VB-66DX</t>
  </si>
  <si>
    <t>Thanks to Vladimir, UR5EAZ for establishing the Interactive Mode in the 50,144 and 432 Tables</t>
  </si>
  <si>
    <t>Thanks to Vladimir, UR5EAZ for establishing the Interactive Mode in the 144 and 432 Tables</t>
  </si>
  <si>
    <t>Reference: Estimated Values for man-made noise (Tearth) on 50.150 MHz ITU-R P.372-15: Part 6,Man-made Noise, p.74-76</t>
  </si>
  <si>
    <t>Reference: Estimated Values for man-made noise (Tearth) on 144 MHz acc. ITU-R P.372-144: Part 6, Man-made noise, p.74-76</t>
  </si>
  <si>
    <t>7. VSWR Bandwidth is based a single antenna over 50.000 - 50.300 MHz with a reference of 1.00:1 at 50.150 MHz</t>
  </si>
  <si>
    <t xml:space="preserve">Enter Tsky &gt; </t>
  </si>
  <si>
    <t xml:space="preserve">Enter Tearth &gt; </t>
  </si>
  <si>
    <t>I0JXX 16JXX70 old ver</t>
  </si>
  <si>
    <t>I0JXX 32JXX70 XPOL H new ver</t>
  </si>
  <si>
    <t>Issue 104: Add  7Arrays GTV2-11LT,</t>
  </si>
  <si>
    <t>I0JXX 32JXX70 XPOL V new ver</t>
  </si>
  <si>
    <t>Issue 26: Add EAntenna 50LFA3,EAntenna 50LFA 4,EAntenna 50LFA5S,EAntenna 50LFA5,EAntenna 50LFA5XL,EAntenna 50LFAA6S,</t>
  </si>
  <si>
    <t>InnoV 2 LFA-Q</t>
  </si>
  <si>
    <t>InnoV 4 LFA-Q</t>
  </si>
  <si>
    <t>LFA-Vert Loop</t>
  </si>
  <si>
    <t>InnoV 5 LFA-Q</t>
  </si>
  <si>
    <t>Issue 27: Add InnoV 2 LFA-Q,InnoV 3 LFA-Q,InnoV 4 LFA-Q,InnoV 5 LFA-Q,</t>
  </si>
  <si>
    <t>+InnoV 7 FD</t>
  </si>
  <si>
    <t>+*InnoV 7 FD</t>
  </si>
  <si>
    <t>+PY1MHZ 11</t>
  </si>
  <si>
    <t>Issue 95: Add InnoV 11 LFA-FD,InnoV 12 LFA-FD,InnoV 13 LFA-FD,InnoV 14 LFA-FD,InnoV 7 FD,InnoV 8 FD,InnoV 10 FD,</t>
  </si>
  <si>
    <t>+KF2YN Boxkite 6</t>
  </si>
  <si>
    <t>G0KSC 6 LFA</t>
  </si>
  <si>
    <t>G4CQM WS65065</t>
  </si>
  <si>
    <t>G4CQM WS66082</t>
  </si>
  <si>
    <t>Issue 38: Add G4CQM WS66082,G4CQM WS65065,</t>
  </si>
  <si>
    <t>+KF2YN Boxkite 7</t>
  </si>
  <si>
    <t>+Eantenna 144LFA5</t>
  </si>
  <si>
    <t>+EAntenna 144LFA7</t>
  </si>
  <si>
    <t>EAntenna 144LFA8</t>
  </si>
  <si>
    <t>EAntenna 144LFA9</t>
  </si>
  <si>
    <t>+EAntenna 144LFA11</t>
  </si>
  <si>
    <t>+EAntenna 144LFA13</t>
  </si>
  <si>
    <t>Old Reference: Tsky=4225K Tearth=6000K</t>
  </si>
  <si>
    <t>Issue 95: Add InnoV 12 FD,InnoV 13 FD,EAntenna 144LFA4,EAntenna 144LFA5,EAntenna 144LFA7,EAntenna 144LFA8,</t>
  </si>
  <si>
    <t>+EAntenna 144LFA16</t>
  </si>
  <si>
    <t>+Eantenna 144LFA16 H</t>
  </si>
  <si>
    <t>+EAntenna 144LFA16 V</t>
  </si>
  <si>
    <t>Issue 95: Add EAntenna 144LFA9,EAntenna 144LFA11,Eantenna 144LFA13,EAntenna 144LFA16,Eantenna 144LFA16 XPOL,</t>
  </si>
  <si>
    <t>EAntenna 432LFA11</t>
  </si>
  <si>
    <t>EAntenna 432LFA12</t>
  </si>
  <si>
    <t>LFA-LOOP</t>
  </si>
  <si>
    <t>EAntenna 432LFA15</t>
  </si>
  <si>
    <t>EAntenna 432LFA23</t>
  </si>
  <si>
    <t>EAntenna 432LFA18</t>
  </si>
  <si>
    <t>3.99:1</t>
  </si>
  <si>
    <t>CC 617-6B mod G4CQM 7</t>
  </si>
  <si>
    <t>CC617-6B mod G4CQM 7</t>
  </si>
  <si>
    <t>Issue 5: Add EAntenna 432LFA11,EAntenna 432LFA12,EAntenna 432LFA15,EAntenna 432LFA18,EAntenna 432LFA23,</t>
  </si>
  <si>
    <t xml:space="preserve">                    reference at 432.300 MHz. This parameter gives an indicator of the</t>
  </si>
  <si>
    <t>+Eantenna 144LFA4</t>
  </si>
  <si>
    <t>+G0KSC 9 OWL</t>
  </si>
  <si>
    <t>+WiMo WY209</t>
  </si>
  <si>
    <t>+*WiMo WY209</t>
  </si>
  <si>
    <t>G0KSC 9 OWA</t>
  </si>
  <si>
    <t>Vine 8 OWL</t>
  </si>
  <si>
    <t>Vine 6 OWL</t>
  </si>
  <si>
    <t>+G0KSC 11 OWL</t>
  </si>
  <si>
    <t xml:space="preserve">*Directive DSEFO432-25 </t>
  </si>
  <si>
    <t>!.38:1</t>
  </si>
  <si>
    <t>Directive DSEFO432-25XPOL H</t>
  </si>
  <si>
    <t>New Reference: Tsky=27K</t>
  </si>
  <si>
    <t>Directive DSEFO144XPOL-12H</t>
  </si>
  <si>
    <t>Directive DSEFO144XPOL-12V</t>
  </si>
  <si>
    <t>Directive DSEFO432-25XPOL V</t>
  </si>
  <si>
    <t>+G0KSC 12 LFA</t>
  </si>
  <si>
    <t>+G0KSC 12 OWA</t>
  </si>
  <si>
    <t>*+G0KSC 12 LFA</t>
  </si>
  <si>
    <t>InnoV 12 OWL</t>
  </si>
  <si>
    <t>G0KSC 15 LFA</t>
  </si>
  <si>
    <t>*G0KSC 15 LFA</t>
  </si>
  <si>
    <t>+G0KSC 16 LFA3R</t>
  </si>
  <si>
    <t>+G0KSC 16 LFA</t>
  </si>
  <si>
    <t>+*G0KSC 16 LFA</t>
  </si>
  <si>
    <t>+G0KSC 16 OWL XPOL H</t>
  </si>
  <si>
    <t>+DG7YBN GTV70-14</t>
  </si>
  <si>
    <t xml:space="preserve">   DG7YBN = DG7YBN</t>
  </si>
  <si>
    <t>+G0KSC 16 OWL XPOL V</t>
  </si>
  <si>
    <t>+InnoV 24 LFA</t>
  </si>
  <si>
    <t>+InnoV 22 LFA</t>
  </si>
  <si>
    <t>*+InnoV 22 LFA</t>
  </si>
  <si>
    <t>+G0KSC 14 LFA 3R</t>
  </si>
  <si>
    <t>G0KSC 2 LFA-Q</t>
  </si>
  <si>
    <t>InnoV/G0KSC 7 LFA3 2020</t>
  </si>
  <si>
    <t>*InnoV/G0KSC 8 LFA3 2020</t>
  </si>
  <si>
    <t>*InnoV/G0KSC 9 LFA3 2020</t>
  </si>
  <si>
    <t>*InnoV/G0KSC 9 OWL 2020</t>
  </si>
  <si>
    <t>*InnoV/G0KSC 10 LFA3 2020</t>
  </si>
  <si>
    <t>*InnoV/G0KSC 11 LFA3 2020</t>
  </si>
  <si>
    <t>*InnoV/G0KSC 12 LFA3 2020</t>
  </si>
  <si>
    <t>*InnoV/G0KSC 13 LFA3 2020</t>
  </si>
  <si>
    <t xml:space="preserve">   EAntenna = EAntenna</t>
  </si>
  <si>
    <t>*InnoV/G0KSC 14 LFA3 2020</t>
  </si>
  <si>
    <t>+*G0KSC 12LFA 2R</t>
  </si>
  <si>
    <t>Issue 96: Add WiMo WY209,revised InnoV 22 LFA,InnoV 24 LFA,revised InnoV 15 OWL,InnoV 16 OWL,InnoV 17 OWL,</t>
  </si>
  <si>
    <t>InnoV 5 LFA</t>
  </si>
  <si>
    <t>+InnoV 8 OWL G/T</t>
  </si>
  <si>
    <t>+*InnoV 8 OWL G/T</t>
  </si>
  <si>
    <t>+*InnoV 9 OWL G/T</t>
  </si>
  <si>
    <t>+InnoV 9 OWL G/T</t>
  </si>
  <si>
    <t xml:space="preserve">Vine 10 OWL </t>
  </si>
  <si>
    <t>+InnoV 10 OWL G/T</t>
  </si>
  <si>
    <t>+*InnoV 10 OWL G/T</t>
  </si>
  <si>
    <t>InnoV 11 OWL G/T</t>
  </si>
  <si>
    <t>+InnoV 12 OWL G/T</t>
  </si>
  <si>
    <t>+*InnoV 12 OWL G/T</t>
  </si>
  <si>
    <t>-</t>
  </si>
  <si>
    <t xml:space="preserve">    -</t>
  </si>
  <si>
    <t xml:space="preserve">      -</t>
  </si>
  <si>
    <t xml:space="preserve">          -</t>
  </si>
  <si>
    <t xml:space="preserve">         No</t>
  </si>
  <si>
    <t xml:space="preserve">       -</t>
  </si>
  <si>
    <t xml:space="preserve">        -</t>
  </si>
  <si>
    <t xml:space="preserve">         -</t>
  </si>
  <si>
    <t xml:space="preserve">     -</t>
  </si>
  <si>
    <t xml:space="preserve">          No</t>
  </si>
  <si>
    <t>Avg Gain</t>
  </si>
  <si>
    <t>Isotropic Lossless Radiator</t>
  </si>
  <si>
    <t>Issue 21,Jan 26, 2023</t>
  </si>
</sst>
</file>

<file path=xl/styles.xml><?xml version="1.0" encoding="utf-8"?>
<styleSheet xmlns="http://schemas.openxmlformats.org/spreadsheetml/2006/main">
  <numFmts count="6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#,##0&quot;р.&quot;;\-#,##0&quot;р.&quot;"/>
    <numFmt numFmtId="179" formatCode="#,##0&quot;р.&quot;;[Red]\-#,##0&quot;р.&quot;"/>
    <numFmt numFmtId="180" formatCode="#,##0.00&quot;р.&quot;;\-#,##0.00&quot;р.&quot;"/>
    <numFmt numFmtId="181" formatCode="#,##0.00&quot;р.&quot;;[Red]\-#,##0.00&quot;р.&quot;"/>
    <numFmt numFmtId="182" formatCode="_-* #,##0&quot;р.&quot;_-;\-* #,##0&quot;р.&quot;_-;_-* &quot;-&quot;&quot;р.&quot;_-;_-@_-"/>
    <numFmt numFmtId="183" formatCode="_-* #,##0_р_._-;\-* #,##0_р_._-;_-* &quot;-&quot;_р_._-;_-@_-"/>
    <numFmt numFmtId="184" formatCode="_-* #,##0.00&quot;р.&quot;_-;\-* #,##0.00&quot;р.&quot;_-;_-* &quot;-&quot;??&quot;р.&quot;_-;_-@_-"/>
    <numFmt numFmtId="185" formatCode="_-* #,##0.00_р_._-;\-* #,##0.00_р_._-;_-* &quot;-&quot;??_р_.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[$-409]h:mm:ss\ AM/PM"/>
    <numFmt numFmtId="199" formatCode="[$-1009]mmmm\ d\,\ yyyy"/>
    <numFmt numFmtId="200" formatCode="0.000"/>
    <numFmt numFmtId="201" formatCode="0.0"/>
    <numFmt numFmtId="202" formatCode="[&lt;=9999999]###\-####;###\-###\-####"/>
    <numFmt numFmtId="203" formatCode="&quot;Ja&quot;;&quot;Ja&quot;;&quot;Nein&quot;"/>
    <numFmt numFmtId="204" formatCode="&quot;Wahr&quot;;&quot;Wahr&quot;;&quot;Falsch&quot;"/>
    <numFmt numFmtId="205" formatCode="&quot;Ein&quot;;&quot;Ein&quot;;&quot;Aus&quot;"/>
    <numFmt numFmtId="206" formatCode="0.0000"/>
    <numFmt numFmtId="207" formatCode="&quot;£&quot;#,##0.00"/>
    <numFmt numFmtId="208" formatCode="0.00000000"/>
    <numFmt numFmtId="209" formatCode="0.000000"/>
    <numFmt numFmtId="210" formatCode="0.00000"/>
    <numFmt numFmtId="211" formatCode="0.0000000"/>
    <numFmt numFmtId="212" formatCode="0.0000000000000"/>
    <numFmt numFmtId="213" formatCode="0.0%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0.0E+00"/>
  </numFmts>
  <fonts count="5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Verdana"/>
      <family val="2"/>
    </font>
    <font>
      <u val="single"/>
      <sz val="10"/>
      <name val="Arial"/>
      <family val="0"/>
    </font>
    <font>
      <b/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55"/>
      <name val="Arial"/>
      <family val="0"/>
    </font>
    <font>
      <b/>
      <sz val="10"/>
      <color indexed="12"/>
      <name val="Arial"/>
      <family val="2"/>
    </font>
    <font>
      <i/>
      <sz val="10"/>
      <name val="Arial"/>
      <family val="2"/>
    </font>
    <font>
      <u val="single"/>
      <sz val="10"/>
      <color indexed="12"/>
      <name val="Verdana"/>
      <family val="2"/>
    </font>
    <font>
      <sz val="8"/>
      <name val="Arial"/>
      <family val="0"/>
    </font>
    <font>
      <b/>
      <sz val="10"/>
      <color indexed="10"/>
      <name val="Arial"/>
      <family val="0"/>
    </font>
    <font>
      <b/>
      <sz val="11"/>
      <color indexed="10"/>
      <name val="Arial"/>
      <family val="0"/>
    </font>
    <font>
      <b/>
      <sz val="10"/>
      <color indexed="10"/>
      <name val="Verdana"/>
      <family val="2"/>
    </font>
    <font>
      <sz val="10"/>
      <color indexed="63"/>
      <name val="Verdana"/>
      <family val="2"/>
    </font>
    <font>
      <sz val="46.75"/>
      <color indexed="8"/>
      <name val="Arial"/>
      <family val="2"/>
    </font>
    <font>
      <sz val="12"/>
      <color indexed="8"/>
      <name val="Arial"/>
      <family val="2"/>
    </font>
    <font>
      <sz val="23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0"/>
      <color indexed="8"/>
      <name val="Arial"/>
      <family val="2"/>
    </font>
    <font>
      <sz val="7"/>
      <color indexed="8"/>
      <name val="Arial"/>
      <family val="2"/>
    </font>
    <font>
      <sz val="10"/>
      <color indexed="55"/>
      <name val="Verdana"/>
      <family val="2"/>
    </font>
    <font>
      <sz val="10"/>
      <color indexed="9"/>
      <name val="Arial"/>
      <family val="0"/>
    </font>
    <font>
      <sz val="10"/>
      <color indexed="22"/>
      <name val="Arial"/>
      <family val="0"/>
    </font>
    <font>
      <sz val="10"/>
      <color indexed="22"/>
      <name val="Verdana"/>
      <family val="2"/>
    </font>
    <font>
      <sz val="12"/>
      <name val="Times New Roman"/>
      <family val="1"/>
    </font>
    <font>
      <i/>
      <sz val="10"/>
      <name val="Verdana"/>
      <family val="2"/>
    </font>
    <font>
      <sz val="11"/>
      <name val="Arial"/>
      <family val="0"/>
    </font>
    <font>
      <sz val="10"/>
      <name val="Arial Cyr"/>
      <family val="0"/>
    </font>
    <font>
      <sz val="8"/>
      <name val="Arial Cyr"/>
      <family val="0"/>
    </font>
    <font>
      <sz val="10"/>
      <color indexed="10"/>
      <name val="Arial Cyr"/>
      <family val="0"/>
    </font>
    <font>
      <sz val="10"/>
      <color indexed="9"/>
      <name val="Arial Cyr"/>
      <family val="0"/>
    </font>
    <font>
      <sz val="10"/>
      <name val="Arial Unicode MS"/>
      <family val="0"/>
    </font>
    <font>
      <sz val="11"/>
      <name val="TimesNewRoman"/>
      <family val="0"/>
    </font>
    <font>
      <b/>
      <sz val="10"/>
      <color indexed="9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medium">
        <color indexed="2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23"/>
      </right>
      <top style="medium">
        <color indexed="2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 style="medium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  <border>
      <left>
        <color indexed="63"/>
      </left>
      <right style="medium">
        <color indexed="23"/>
      </right>
      <top>
        <color indexed="63"/>
      </top>
      <bottom style="medium">
        <color indexed="2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16" fillId="7" borderId="1" applyNumberFormat="0" applyAlignment="0" applyProtection="0"/>
    <xf numFmtId="0" fontId="19" fillId="20" borderId="8" applyNumberFormat="0" applyAlignment="0" applyProtection="0"/>
    <xf numFmtId="0" fontId="9" fillId="20" borderId="1" applyNumberFormat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0" fillId="21" borderId="2" applyNumberFormat="0" applyAlignment="0" applyProtection="0"/>
    <xf numFmtId="0" fontId="20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48" fillId="0" borderId="0">
      <alignment/>
      <protection/>
    </xf>
    <xf numFmtId="0" fontId="48" fillId="0" borderId="0">
      <alignment/>
      <protection/>
    </xf>
    <xf numFmtId="0" fontId="8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7" fillId="0" borderId="6" applyNumberFormat="0" applyFill="0" applyAlignment="0" applyProtection="0"/>
    <xf numFmtId="0" fontId="22" fillId="0" borderId="0" applyNumberFormat="0" applyFill="0" applyBorder="0" applyAlignment="0" applyProtection="0"/>
    <xf numFmtId="0" fontId="12" fillId="4" borderId="0" applyNumberFormat="0" applyBorder="0" applyAlignment="0" applyProtection="0"/>
  </cellStyleXfs>
  <cellXfs count="489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/>
    </xf>
    <xf numFmtId="0" fontId="1" fillId="0" borderId="0" xfId="71" applyAlignment="1" applyProtection="1">
      <alignment/>
      <protection/>
    </xf>
    <xf numFmtId="0" fontId="1" fillId="0" borderId="0" xfId="71" applyFont="1" applyAlignment="1" applyProtection="1">
      <alignment/>
      <protection/>
    </xf>
    <xf numFmtId="0" fontId="4" fillId="0" borderId="0" xfId="71" applyFont="1" applyAlignment="1" applyProtection="1">
      <alignment/>
      <protection/>
    </xf>
    <xf numFmtId="49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3" fillId="0" borderId="0" xfId="0" applyNumberFormat="1" applyFont="1" applyAlignment="1">
      <alignment/>
    </xf>
    <xf numFmtId="0" fontId="0" fillId="0" borderId="0" xfId="71" applyFont="1" applyAlignment="1" applyProtection="1">
      <alignment/>
      <protection/>
    </xf>
    <xf numFmtId="49" fontId="0" fillId="0" borderId="0" xfId="0" applyNumberFormat="1" applyAlignment="1">
      <alignment horizontal="center"/>
    </xf>
    <xf numFmtId="0" fontId="0" fillId="0" borderId="0" xfId="0" applyAlignment="1">
      <alignment/>
    </xf>
    <xf numFmtId="0" fontId="0" fillId="20" borderId="0" xfId="0" applyFill="1" applyAlignment="1">
      <alignment/>
    </xf>
    <xf numFmtId="0" fontId="0" fillId="0" borderId="0" xfId="0" applyFill="1" applyAlignment="1">
      <alignment/>
    </xf>
    <xf numFmtId="0" fontId="23" fillId="20" borderId="0" xfId="0" applyFont="1" applyFill="1" applyAlignment="1">
      <alignment/>
    </xf>
    <xf numFmtId="0" fontId="24" fillId="20" borderId="0" xfId="0" applyFont="1" applyFill="1" applyAlignment="1">
      <alignment/>
    </xf>
    <xf numFmtId="0" fontId="24" fillId="20" borderId="10" xfId="0" applyFont="1" applyFill="1" applyBorder="1" applyAlignment="1">
      <alignment/>
    </xf>
    <xf numFmtId="0" fontId="0" fillId="20" borderId="10" xfId="0" applyFill="1" applyBorder="1" applyAlignment="1">
      <alignment/>
    </xf>
    <xf numFmtId="0" fontId="24" fillId="20" borderId="0" xfId="0" applyFont="1" applyFill="1" applyBorder="1" applyAlignment="1">
      <alignment/>
    </xf>
    <xf numFmtId="0" fontId="0" fillId="20" borderId="0" xfId="0" applyFill="1" applyBorder="1" applyAlignment="1">
      <alignment/>
    </xf>
    <xf numFmtId="200" fontId="0" fillId="24" borderId="11" xfId="0" applyNumberFormat="1" applyFill="1" applyBorder="1" applyAlignment="1">
      <alignment/>
    </xf>
    <xf numFmtId="0" fontId="25" fillId="20" borderId="0" xfId="0" applyFont="1" applyFill="1" applyAlignment="1">
      <alignment/>
    </xf>
    <xf numFmtId="0" fontId="0" fillId="20" borderId="0" xfId="0" applyFont="1" applyFill="1" applyAlignment="1">
      <alignment horizontal="center"/>
    </xf>
    <xf numFmtId="0" fontId="24" fillId="0" borderId="0" xfId="0" applyFont="1" applyAlignment="1">
      <alignment/>
    </xf>
    <xf numFmtId="2" fontId="3" fillId="0" borderId="0" xfId="0" applyNumberFormat="1" applyFont="1" applyAlignment="1">
      <alignment horizontal="center"/>
    </xf>
    <xf numFmtId="201" fontId="3" fillId="0" borderId="0" xfId="0" applyNumberFormat="1" applyFont="1" applyAlignment="1">
      <alignment horizontal="center" vertical="center"/>
    </xf>
    <xf numFmtId="2" fontId="0" fillId="0" borderId="0" xfId="0" applyNumberFormat="1" applyAlignment="1">
      <alignment horizontal="center"/>
    </xf>
    <xf numFmtId="201" fontId="3" fillId="0" borderId="0" xfId="0" applyNumberFormat="1" applyFont="1" applyAlignment="1">
      <alignment/>
    </xf>
    <xf numFmtId="0" fontId="24" fillId="0" borderId="0" xfId="0" applyFont="1" applyFill="1" applyAlignment="1">
      <alignment/>
    </xf>
    <xf numFmtId="14" fontId="24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/>
    </xf>
    <xf numFmtId="0" fontId="0" fillId="0" borderId="0" xfId="0" applyFont="1" applyAlignment="1">
      <alignment/>
    </xf>
    <xf numFmtId="49" fontId="1" fillId="0" borderId="0" xfId="71" applyNumberFormat="1" applyAlignment="1" applyProtection="1">
      <alignment/>
      <protection/>
    </xf>
    <xf numFmtId="0" fontId="28" fillId="0" borderId="0" xfId="71" applyFont="1" applyAlignment="1" applyProtection="1">
      <alignment/>
      <protection/>
    </xf>
    <xf numFmtId="49" fontId="0" fillId="0" borderId="0" xfId="0" applyNumberFormat="1" applyFont="1" applyAlignment="1">
      <alignment/>
    </xf>
    <xf numFmtId="0" fontId="1" fillId="0" borderId="0" xfId="71" applyFont="1" applyAlignment="1" applyProtection="1">
      <alignment/>
      <protection/>
    </xf>
    <xf numFmtId="2" fontId="0" fillId="0" borderId="0" xfId="0" applyNumberFormat="1" applyAlignment="1">
      <alignment/>
    </xf>
    <xf numFmtId="2" fontId="3" fillId="0" borderId="0" xfId="0" applyNumberFormat="1" applyFont="1" applyAlignment="1">
      <alignment/>
    </xf>
    <xf numFmtId="2" fontId="1" fillId="0" borderId="0" xfId="71" applyNumberFormat="1" applyAlignment="1" applyProtection="1">
      <alignment/>
      <protection/>
    </xf>
    <xf numFmtId="0" fontId="5" fillId="0" borderId="0" xfId="0" applyFont="1" applyAlignment="1">
      <alignment horizontal="center"/>
    </xf>
    <xf numFmtId="2" fontId="0" fillId="0" borderId="0" xfId="0" applyNumberForma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201" fontId="0" fillId="0" borderId="0" xfId="0" applyNumberFormat="1" applyAlignment="1">
      <alignment/>
    </xf>
    <xf numFmtId="2" fontId="0" fillId="0" borderId="0" xfId="0" applyNumberFormat="1" applyFill="1" applyAlignment="1">
      <alignment horizontal="center"/>
    </xf>
    <xf numFmtId="0" fontId="3" fillId="20" borderId="12" xfId="0" applyFont="1" applyFill="1" applyBorder="1" applyAlignment="1">
      <alignment/>
    </xf>
    <xf numFmtId="0" fontId="3" fillId="20" borderId="12" xfId="0" applyFont="1" applyFill="1" applyBorder="1" applyAlignment="1">
      <alignment horizontal="center"/>
    </xf>
    <xf numFmtId="2" fontId="3" fillId="20" borderId="12" xfId="0" applyNumberFormat="1" applyFont="1" applyFill="1" applyBorder="1" applyAlignment="1">
      <alignment horizontal="center"/>
    </xf>
    <xf numFmtId="0" fontId="0" fillId="20" borderId="12" xfId="0" applyFont="1" applyFill="1" applyBorder="1" applyAlignment="1">
      <alignment horizontal="center"/>
    </xf>
    <xf numFmtId="0" fontId="3" fillId="20" borderId="13" xfId="0" applyFont="1" applyFill="1" applyBorder="1" applyAlignment="1">
      <alignment/>
    </xf>
    <xf numFmtId="0" fontId="0" fillId="20" borderId="13" xfId="0" applyFill="1" applyBorder="1" applyAlignment="1">
      <alignment horizontal="center"/>
    </xf>
    <xf numFmtId="0" fontId="3" fillId="20" borderId="13" xfId="0" applyFont="1" applyFill="1" applyBorder="1" applyAlignment="1">
      <alignment horizontal="center"/>
    </xf>
    <xf numFmtId="0" fontId="5" fillId="20" borderId="13" xfId="0" applyFont="1" applyFill="1" applyBorder="1" applyAlignment="1">
      <alignment horizontal="center"/>
    </xf>
    <xf numFmtId="2" fontId="3" fillId="20" borderId="13" xfId="0" applyNumberFormat="1" applyFont="1" applyFill="1" applyBorder="1" applyAlignment="1">
      <alignment horizontal="center"/>
    </xf>
    <xf numFmtId="0" fontId="0" fillId="20" borderId="13" xfId="0" applyFont="1" applyFill="1" applyBorder="1" applyAlignment="1">
      <alignment horizontal="center"/>
    </xf>
    <xf numFmtId="49" fontId="3" fillId="0" borderId="1" xfId="0" applyNumberFormat="1" applyFont="1" applyBorder="1" applyAlignment="1">
      <alignment horizontal="left"/>
    </xf>
    <xf numFmtId="49" fontId="3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201" fontId="3" fillId="0" borderId="1" xfId="0" applyNumberFormat="1" applyFont="1" applyBorder="1" applyAlignment="1">
      <alignment horizontal="center"/>
    </xf>
    <xf numFmtId="49" fontId="0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201" fontId="3" fillId="0" borderId="1" xfId="0" applyNumberFormat="1" applyFont="1" applyFill="1" applyBorder="1" applyAlignment="1">
      <alignment horizontal="center"/>
    </xf>
    <xf numFmtId="49" fontId="0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2" fontId="0" fillId="0" borderId="1" xfId="0" applyNumberFormat="1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3" fillId="20" borderId="0" xfId="0" applyFont="1" applyFill="1" applyBorder="1" applyAlignment="1">
      <alignment vertical="center"/>
    </xf>
    <xf numFmtId="49" fontId="3" fillId="20" borderId="12" xfId="0" applyNumberFormat="1" applyFont="1" applyFill="1" applyBorder="1" applyAlignment="1">
      <alignment vertical="center"/>
    </xf>
    <xf numFmtId="0" fontId="3" fillId="20" borderId="12" xfId="0" applyFont="1" applyFill="1" applyBorder="1" applyAlignment="1">
      <alignment horizontal="center" vertical="center"/>
    </xf>
    <xf numFmtId="201" fontId="3" fillId="20" borderId="12" xfId="0" applyNumberFormat="1" applyFont="1" applyFill="1" applyBorder="1" applyAlignment="1">
      <alignment horizontal="center" vertical="center"/>
    </xf>
    <xf numFmtId="0" fontId="3" fillId="20" borderId="12" xfId="0" applyFont="1" applyFill="1" applyBorder="1" applyAlignment="1">
      <alignment vertical="center"/>
    </xf>
    <xf numFmtId="49" fontId="3" fillId="20" borderId="13" xfId="0" applyNumberFormat="1" applyFont="1" applyFill="1" applyBorder="1" applyAlignment="1">
      <alignment vertical="center"/>
    </xf>
    <xf numFmtId="0" fontId="3" fillId="20" borderId="13" xfId="0" applyFont="1" applyFill="1" applyBorder="1" applyAlignment="1">
      <alignment horizontal="center" vertical="center"/>
    </xf>
    <xf numFmtId="0" fontId="5" fillId="20" borderId="13" xfId="0" applyFont="1" applyFill="1" applyBorder="1" applyAlignment="1">
      <alignment horizontal="center" vertical="center"/>
    </xf>
    <xf numFmtId="201" fontId="3" fillId="20" borderId="13" xfId="0" applyNumberFormat="1" applyFont="1" applyFill="1" applyBorder="1" applyAlignment="1">
      <alignment horizontal="center" vertical="center"/>
    </xf>
    <xf numFmtId="0" fontId="3" fillId="20" borderId="13" xfId="0" applyFont="1" applyFill="1" applyBorder="1" applyAlignment="1">
      <alignment vertical="center"/>
    </xf>
    <xf numFmtId="49" fontId="3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201" fontId="3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/>
    </xf>
    <xf numFmtId="49" fontId="3" fillId="0" borderId="1" xfId="0" applyNumberFormat="1" applyFont="1" applyBorder="1" applyAlignment="1">
      <alignment/>
    </xf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3" fillId="0" borderId="1" xfId="0" applyNumberFormat="1" applyFont="1" applyFill="1" applyBorder="1" applyAlignment="1">
      <alignment/>
    </xf>
    <xf numFmtId="0" fontId="0" fillId="0" borderId="1" xfId="0" applyFill="1" applyBorder="1" applyAlignment="1">
      <alignment horizontal="center"/>
    </xf>
    <xf numFmtId="0" fontId="3" fillId="0" borderId="1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201" fontId="3" fillId="0" borderId="0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2" fontId="3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0" fontId="1" fillId="0" borderId="0" xfId="71" applyAlignment="1" applyProtection="1">
      <alignment horizontal="center"/>
      <protection/>
    </xf>
    <xf numFmtId="0" fontId="3" fillId="20" borderId="14" xfId="0" applyFont="1" applyFill="1" applyBorder="1" applyAlignment="1">
      <alignment horizontal="center"/>
    </xf>
    <xf numFmtId="0" fontId="3" fillId="20" borderId="14" xfId="0" applyFont="1" applyFill="1" applyBorder="1" applyAlignment="1">
      <alignment horizontal="center" vertical="center"/>
    </xf>
    <xf numFmtId="2" fontId="3" fillId="0" borderId="0" xfId="0" applyNumberFormat="1" applyFont="1" applyBorder="1" applyAlignment="1">
      <alignment/>
    </xf>
    <xf numFmtId="2" fontId="4" fillId="0" borderId="0" xfId="71" applyNumberFormat="1" applyFont="1" applyAlignment="1" applyProtection="1">
      <alignment/>
      <protection/>
    </xf>
    <xf numFmtId="2" fontId="1" fillId="0" borderId="0" xfId="71" applyNumberFormat="1" applyFont="1" applyAlignment="1" applyProtection="1">
      <alignment/>
      <protection/>
    </xf>
    <xf numFmtId="0" fontId="0" fillId="0" borderId="11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2" fontId="0" fillId="0" borderId="0" xfId="0" applyNumberFormat="1" applyBorder="1" applyAlignment="1">
      <alignment/>
    </xf>
    <xf numFmtId="2" fontId="0" fillId="0" borderId="19" xfId="0" applyNumberFormat="1" applyBorder="1" applyAlignment="1">
      <alignment/>
    </xf>
    <xf numFmtId="201" fontId="0" fillId="0" borderId="18" xfId="0" applyNumberFormat="1" applyBorder="1" applyAlignment="1">
      <alignment/>
    </xf>
    <xf numFmtId="201" fontId="0" fillId="0" borderId="20" xfId="0" applyNumberFormat="1" applyBorder="1" applyAlignment="1">
      <alignment/>
    </xf>
    <xf numFmtId="2" fontId="0" fillId="0" borderId="21" xfId="0" applyNumberFormat="1" applyBorder="1" applyAlignment="1">
      <alignment/>
    </xf>
    <xf numFmtId="2" fontId="0" fillId="0" borderId="22" xfId="0" applyNumberFormat="1" applyBorder="1" applyAlignment="1">
      <alignment/>
    </xf>
    <xf numFmtId="0" fontId="0" fillId="0" borderId="20" xfId="0" applyBorder="1" applyAlignment="1">
      <alignment/>
    </xf>
    <xf numFmtId="49" fontId="0" fillId="0" borderId="1" xfId="0" applyNumberFormat="1" applyFont="1" applyFill="1" applyBorder="1" applyAlignment="1">
      <alignment horizontal="center"/>
    </xf>
    <xf numFmtId="49" fontId="0" fillId="0" borderId="0" xfId="0" applyNumberFormat="1" applyFont="1" applyAlignment="1">
      <alignment/>
    </xf>
    <xf numFmtId="49" fontId="0" fillId="0" borderId="1" xfId="0" applyNumberForma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left"/>
    </xf>
    <xf numFmtId="49" fontId="3" fillId="0" borderId="1" xfId="0" applyNumberFormat="1" applyFont="1" applyBorder="1" applyAlignment="1">
      <alignment vertical="center" wrapText="1"/>
    </xf>
    <xf numFmtId="2" fontId="3" fillId="0" borderId="0" xfId="0" applyNumberFormat="1" applyFont="1" applyAlignment="1">
      <alignment horizontal="center" vertical="center"/>
    </xf>
    <xf numFmtId="49" fontId="3" fillId="0" borderId="0" xfId="0" applyNumberFormat="1" applyFont="1" applyBorder="1" applyAlignment="1">
      <alignment/>
    </xf>
    <xf numFmtId="49" fontId="3" fillId="0" borderId="1" xfId="0" applyNumberFormat="1" applyFont="1" applyFill="1" applyBorder="1" applyAlignment="1">
      <alignment vertical="center"/>
    </xf>
    <xf numFmtId="17" fontId="3" fillId="0" borderId="0" xfId="0" applyNumberFormat="1" applyFont="1" applyAlignment="1">
      <alignment/>
    </xf>
    <xf numFmtId="49" fontId="3" fillId="0" borderId="12" xfId="0" applyNumberFormat="1" applyFont="1" applyBorder="1" applyAlignment="1">
      <alignment/>
    </xf>
    <xf numFmtId="2" fontId="3" fillId="0" borderId="12" xfId="0" applyNumberFormat="1" applyFont="1" applyBorder="1" applyAlignment="1">
      <alignment horizontal="center"/>
    </xf>
    <xf numFmtId="201" fontId="3" fillId="0" borderId="12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49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200" fontId="0" fillId="0" borderId="0" xfId="0" applyNumberFormat="1" applyAlignment="1">
      <alignment/>
    </xf>
    <xf numFmtId="0" fontId="0" fillId="20" borderId="23" xfId="0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49" fontId="1" fillId="0" borderId="0" xfId="71" applyNumberFormat="1" applyFill="1" applyAlignment="1" applyProtection="1">
      <alignment/>
      <protection/>
    </xf>
    <xf numFmtId="0" fontId="0" fillId="10" borderId="0" xfId="0" applyFill="1" applyAlignment="1">
      <alignment/>
    </xf>
    <xf numFmtId="1" fontId="0" fillId="0" borderId="0" xfId="0" applyNumberFormat="1" applyAlignment="1">
      <alignment/>
    </xf>
    <xf numFmtId="0" fontId="0" fillId="0" borderId="0" xfId="0" applyFont="1" applyFill="1" applyAlignment="1">
      <alignment/>
    </xf>
    <xf numFmtId="0" fontId="24" fillId="0" borderId="0" xfId="0" applyFont="1" applyAlignment="1">
      <alignment/>
    </xf>
    <xf numFmtId="0" fontId="0" fillId="0" borderId="0" xfId="0" applyFont="1" applyFill="1" applyBorder="1" applyAlignment="1">
      <alignment/>
    </xf>
    <xf numFmtId="49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2" fontId="0" fillId="0" borderId="0" xfId="0" applyNumberFormat="1" applyFont="1" applyFill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/>
    </xf>
    <xf numFmtId="0" fontId="4" fillId="0" borderId="0" xfId="71" applyFont="1" applyFill="1" applyAlignment="1" applyProtection="1">
      <alignment/>
      <protection/>
    </xf>
    <xf numFmtId="0" fontId="1" fillId="0" borderId="0" xfId="71" applyFill="1" applyAlignment="1" applyProtection="1">
      <alignment/>
      <protection/>
    </xf>
    <xf numFmtId="49" fontId="3" fillId="0" borderId="1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vertical="center"/>
    </xf>
    <xf numFmtId="201" fontId="3" fillId="0" borderId="1" xfId="0" applyNumberFormat="1" applyFont="1" applyBorder="1" applyAlignment="1">
      <alignment vertical="center"/>
    </xf>
    <xf numFmtId="201" fontId="3" fillId="0" borderId="0" xfId="0" applyNumberFormat="1" applyFont="1" applyAlignment="1">
      <alignment vertical="center"/>
    </xf>
    <xf numFmtId="2" fontId="3" fillId="20" borderId="12" xfId="0" applyNumberFormat="1" applyFont="1" applyFill="1" applyBorder="1" applyAlignment="1">
      <alignment horizontal="center" vertical="center"/>
    </xf>
    <xf numFmtId="2" fontId="5" fillId="20" borderId="13" xfId="0" applyNumberFormat="1" applyFont="1" applyFill="1" applyBorder="1" applyAlignment="1">
      <alignment horizontal="center" vertical="center"/>
    </xf>
    <xf numFmtId="49" fontId="5" fillId="0" borderId="0" xfId="0" applyNumberFormat="1" applyFont="1" applyAlignment="1">
      <alignment/>
    </xf>
    <xf numFmtId="49" fontId="3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201" fontId="3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left"/>
    </xf>
    <xf numFmtId="206" fontId="0" fillId="0" borderId="0" xfId="0" applyNumberFormat="1" applyAlignment="1">
      <alignment/>
    </xf>
    <xf numFmtId="49" fontId="0" fillId="0" borderId="0" xfId="0" applyNumberFormat="1" applyBorder="1" applyAlignment="1">
      <alignment/>
    </xf>
    <xf numFmtId="0" fontId="3" fillId="7" borderId="24" xfId="0" applyFont="1" applyFill="1" applyBorder="1" applyAlignment="1">
      <alignment horizontal="center" vertical="center"/>
    </xf>
    <xf numFmtId="0" fontId="3" fillId="20" borderId="25" xfId="0" applyFont="1" applyFill="1" applyBorder="1" applyAlignment="1">
      <alignment vertical="center"/>
    </xf>
    <xf numFmtId="201" fontId="3" fillId="20" borderId="26" xfId="0" applyNumberFormat="1" applyFont="1" applyFill="1" applyBorder="1" applyAlignment="1">
      <alignment vertical="center"/>
    </xf>
    <xf numFmtId="201" fontId="3" fillId="20" borderId="24" xfId="0" applyNumberFormat="1" applyFont="1" applyFill="1" applyBorder="1" applyAlignment="1">
      <alignment vertical="center"/>
    </xf>
    <xf numFmtId="0" fontId="3" fillId="20" borderId="24" xfId="0" applyFont="1" applyFill="1" applyBorder="1" applyAlignment="1">
      <alignment vertical="center"/>
    </xf>
    <xf numFmtId="0" fontId="3" fillId="25" borderId="26" xfId="0" applyFont="1" applyFill="1" applyBorder="1" applyAlignment="1">
      <alignment horizontal="center" vertical="center"/>
    </xf>
    <xf numFmtId="0" fontId="3" fillId="10" borderId="0" xfId="0" applyFont="1" applyFill="1" applyAlignment="1">
      <alignment/>
    </xf>
    <xf numFmtId="0" fontId="0" fillId="0" borderId="27" xfId="0" applyBorder="1" applyAlignment="1">
      <alignment/>
    </xf>
    <xf numFmtId="201" fontId="24" fillId="0" borderId="0" xfId="0" applyNumberFormat="1" applyFont="1" applyBorder="1" applyAlignment="1">
      <alignment/>
    </xf>
    <xf numFmtId="201" fontId="3" fillId="7" borderId="26" xfId="0" applyNumberFormat="1" applyFont="1" applyFill="1" applyBorder="1" applyAlignment="1">
      <alignment horizontal="center" vertical="center"/>
    </xf>
    <xf numFmtId="49" fontId="3" fillId="0" borderId="13" xfId="0" applyNumberFormat="1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2" fontId="3" fillId="0" borderId="13" xfId="0" applyNumberFormat="1" applyFont="1" applyBorder="1" applyAlignment="1">
      <alignment horizontal="center" vertical="center"/>
    </xf>
    <xf numFmtId="201" fontId="3" fillId="0" borderId="13" xfId="0" applyNumberFormat="1" applyFont="1" applyBorder="1" applyAlignment="1">
      <alignment horizontal="center" vertical="center"/>
    </xf>
    <xf numFmtId="2" fontId="3" fillId="0" borderId="23" xfId="0" applyNumberFormat="1" applyFont="1" applyBorder="1" applyAlignment="1">
      <alignment horizontal="center" vertical="center"/>
    </xf>
    <xf numFmtId="2" fontId="3" fillId="0" borderId="25" xfId="0" applyNumberFormat="1" applyFont="1" applyBorder="1" applyAlignment="1">
      <alignment horizontal="center" vertical="center"/>
    </xf>
    <xf numFmtId="2" fontId="3" fillId="0" borderId="0" xfId="0" applyNumberFormat="1" applyFont="1" applyAlignment="1">
      <alignment vertical="center"/>
    </xf>
    <xf numFmtId="201" fontId="3" fillId="0" borderId="24" xfId="0" applyNumberFormat="1" applyFont="1" applyBorder="1" applyAlignment="1">
      <alignment horizontal="center" vertical="center"/>
    </xf>
    <xf numFmtId="2" fontId="24" fillId="0" borderId="0" xfId="0" applyNumberFormat="1" applyFont="1" applyAlignment="1">
      <alignment/>
    </xf>
    <xf numFmtId="2" fontId="24" fillId="0" borderId="0" xfId="0" applyNumberFormat="1" applyFont="1" applyAlignment="1">
      <alignment/>
    </xf>
    <xf numFmtId="2" fontId="0" fillId="20" borderId="13" xfId="0" applyNumberFormat="1" applyFill="1" applyBorder="1" applyAlignment="1">
      <alignment horizontal="center"/>
    </xf>
    <xf numFmtId="2" fontId="3" fillId="20" borderId="25" xfId="0" applyNumberFormat="1" applyFont="1" applyFill="1" applyBorder="1" applyAlignment="1">
      <alignment horizontal="center" vertical="center"/>
    </xf>
    <xf numFmtId="2" fontId="0" fillId="20" borderId="13" xfId="0" applyNumberFormat="1" applyFill="1" applyBorder="1" applyAlignment="1">
      <alignment horizontal="center" vertical="center"/>
    </xf>
    <xf numFmtId="2" fontId="1" fillId="0" borderId="0" xfId="71" applyNumberFormat="1" applyFont="1" applyAlignment="1">
      <alignment/>
    </xf>
    <xf numFmtId="0" fontId="1" fillId="0" borderId="0" xfId="71" applyFont="1" applyAlignment="1">
      <alignment/>
    </xf>
    <xf numFmtId="2" fontId="3" fillId="0" borderId="1" xfId="0" applyNumberFormat="1" applyFont="1" applyBorder="1" applyAlignment="1">
      <alignment vertical="center"/>
    </xf>
    <xf numFmtId="201" fontId="0" fillId="0" borderId="0" xfId="0" applyNumberFormat="1" applyFont="1" applyAlignment="1">
      <alignment/>
    </xf>
    <xf numFmtId="0" fontId="0" fillId="20" borderId="28" xfId="0" applyFill="1" applyBorder="1" applyAlignment="1">
      <alignment/>
    </xf>
    <xf numFmtId="0" fontId="0" fillId="20" borderId="29" xfId="0" applyNumberFormat="1" applyFill="1" applyBorder="1" applyAlignment="1">
      <alignment/>
    </xf>
    <xf numFmtId="0" fontId="0" fillId="20" borderId="0" xfId="0" applyFill="1" applyBorder="1" applyAlignment="1">
      <alignment horizontal="center"/>
    </xf>
    <xf numFmtId="2" fontId="0" fillId="20" borderId="0" xfId="0" applyNumberFormat="1" applyFill="1" applyBorder="1" applyAlignment="1">
      <alignment/>
    </xf>
    <xf numFmtId="0" fontId="0" fillId="10" borderId="0" xfId="0" applyFill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2" fontId="3" fillId="0" borderId="0" xfId="0" applyNumberFormat="1" applyFont="1" applyBorder="1" applyAlignment="1">
      <alignment vertical="center"/>
    </xf>
    <xf numFmtId="2" fontId="3" fillId="0" borderId="0" xfId="0" applyNumberFormat="1" applyFont="1" applyBorder="1" applyAlignment="1">
      <alignment horizontal="center" vertical="center"/>
    </xf>
    <xf numFmtId="201" fontId="3" fillId="0" borderId="0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/>
    </xf>
    <xf numFmtId="0" fontId="3" fillId="0" borderId="25" xfId="0" applyFont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200" fontId="1" fillId="0" borderId="0" xfId="71" applyNumberFormat="1" applyAlignment="1" applyProtection="1">
      <alignment/>
      <protection/>
    </xf>
    <xf numFmtId="200" fontId="3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3" fillId="7" borderId="26" xfId="0" applyNumberFormat="1" applyFont="1" applyFill="1" applyBorder="1" applyAlignment="1">
      <alignment horizontal="center" vertical="center"/>
    </xf>
    <xf numFmtId="2" fontId="3" fillId="20" borderId="13" xfId="0" applyNumberFormat="1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2" fontId="3" fillId="8" borderId="1" xfId="0" applyNumberFormat="1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2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25" borderId="0" xfId="0" applyFont="1" applyFill="1" applyAlignment="1">
      <alignment/>
    </xf>
    <xf numFmtId="2" fontId="3" fillId="25" borderId="1" xfId="0" applyNumberFormat="1" applyFont="1" applyFill="1" applyBorder="1" applyAlignment="1">
      <alignment horizontal="center" vertical="center"/>
    </xf>
    <xf numFmtId="0" fontId="24" fillId="0" borderId="0" xfId="0" applyFont="1" applyBorder="1" applyAlignment="1">
      <alignment/>
    </xf>
    <xf numFmtId="2" fontId="3" fillId="0" borderId="1" xfId="0" applyNumberFormat="1" applyFont="1" applyFill="1" applyBorder="1" applyAlignment="1">
      <alignment horizontal="center" vertical="center"/>
    </xf>
    <xf numFmtId="2" fontId="3" fillId="0" borderId="25" xfId="0" applyNumberFormat="1" applyFont="1" applyFill="1" applyBorder="1" applyAlignment="1">
      <alignment horizontal="center" vertical="center"/>
    </xf>
    <xf numFmtId="201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Alignment="1">
      <alignment/>
    </xf>
    <xf numFmtId="2" fontId="3" fillId="25" borderId="1" xfId="0" applyNumberFormat="1" applyFont="1" applyFill="1" applyBorder="1" applyAlignment="1">
      <alignment horizontal="center"/>
    </xf>
    <xf numFmtId="2" fontId="3" fillId="0" borderId="13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0" fillId="1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4" fillId="24" borderId="0" xfId="0" applyFont="1" applyFill="1" applyBorder="1" applyAlignment="1">
      <alignment/>
    </xf>
    <xf numFmtId="2" fontId="3" fillId="0" borderId="0" xfId="0" applyNumberFormat="1" applyFont="1" applyBorder="1" applyAlignment="1">
      <alignment/>
    </xf>
    <xf numFmtId="0" fontId="3" fillId="7" borderId="24" xfId="0" applyFont="1" applyFill="1" applyBorder="1" applyAlignment="1">
      <alignment vertical="center"/>
    </xf>
    <xf numFmtId="0" fontId="0" fillId="25" borderId="1" xfId="0" applyFill="1" applyBorder="1" applyAlignment="1">
      <alignment/>
    </xf>
    <xf numFmtId="0" fontId="0" fillId="20" borderId="30" xfId="0" applyFill="1" applyBorder="1" applyAlignment="1">
      <alignment/>
    </xf>
    <xf numFmtId="0" fontId="0" fillId="20" borderId="31" xfId="0" applyNumberFormat="1" applyFill="1" applyBorder="1" applyAlignment="1">
      <alignment/>
    </xf>
    <xf numFmtId="1" fontId="32" fillId="23" borderId="32" xfId="0" applyNumberFormat="1" applyFont="1" applyFill="1" applyBorder="1" applyAlignment="1">
      <alignment/>
    </xf>
    <xf numFmtId="0" fontId="30" fillId="20" borderId="33" xfId="0" applyFont="1" applyFill="1" applyBorder="1" applyAlignment="1">
      <alignment/>
    </xf>
    <xf numFmtId="0" fontId="0" fillId="20" borderId="34" xfId="0" applyFill="1" applyBorder="1" applyAlignment="1">
      <alignment/>
    </xf>
    <xf numFmtId="49" fontId="0" fillId="20" borderId="23" xfId="0" applyNumberFormat="1" applyFill="1" applyBorder="1" applyAlignment="1">
      <alignment/>
    </xf>
    <xf numFmtId="2" fontId="0" fillId="20" borderId="34" xfId="0" applyNumberFormat="1" applyFill="1" applyBorder="1" applyAlignment="1">
      <alignment/>
    </xf>
    <xf numFmtId="2" fontId="0" fillId="20" borderId="23" xfId="0" applyNumberFormat="1" applyFill="1" applyBorder="1" applyAlignment="1">
      <alignment/>
    </xf>
    <xf numFmtId="0" fontId="0" fillId="20" borderId="33" xfId="0" applyFill="1" applyBorder="1" applyAlignment="1">
      <alignment/>
    </xf>
    <xf numFmtId="0" fontId="0" fillId="20" borderId="33" xfId="0" applyFill="1" applyBorder="1" applyAlignment="1">
      <alignment/>
    </xf>
    <xf numFmtId="0" fontId="0" fillId="7" borderId="25" xfId="0" applyFill="1" applyBorder="1" applyAlignment="1">
      <alignment/>
    </xf>
    <xf numFmtId="0" fontId="0" fillId="7" borderId="26" xfId="0" applyFill="1" applyBorder="1" applyAlignment="1">
      <alignment/>
    </xf>
    <xf numFmtId="0" fontId="0" fillId="7" borderId="26" xfId="0" applyFill="1" applyBorder="1" applyAlignment="1">
      <alignment/>
    </xf>
    <xf numFmtId="0" fontId="0" fillId="20" borderId="33" xfId="0" applyFont="1" applyFill="1" applyBorder="1" applyAlignment="1">
      <alignment/>
    </xf>
    <xf numFmtId="0" fontId="0" fillId="20" borderId="26" xfId="0" applyFill="1" applyBorder="1" applyAlignment="1">
      <alignment horizontal="center"/>
    </xf>
    <xf numFmtId="0" fontId="0" fillId="7" borderId="28" xfId="0" applyFill="1" applyBorder="1" applyAlignment="1">
      <alignment/>
    </xf>
    <xf numFmtId="0" fontId="0" fillId="7" borderId="35" xfId="0" applyFill="1" applyBorder="1" applyAlignment="1">
      <alignment/>
    </xf>
    <xf numFmtId="0" fontId="0" fillId="20" borderId="34" xfId="0" applyFill="1" applyBorder="1" applyAlignment="1">
      <alignment/>
    </xf>
    <xf numFmtId="0" fontId="0" fillId="20" borderId="13" xfId="0" applyFill="1" applyBorder="1" applyAlignment="1">
      <alignment/>
    </xf>
    <xf numFmtId="49" fontId="0" fillId="20" borderId="14" xfId="0" applyNumberFormat="1" applyFill="1" applyBorder="1" applyAlignment="1">
      <alignment/>
    </xf>
    <xf numFmtId="0" fontId="32" fillId="23" borderId="1" xfId="0" applyFont="1" applyFill="1" applyBorder="1" applyAlignment="1">
      <alignment/>
    </xf>
    <xf numFmtId="3" fontId="0" fillId="7" borderId="26" xfId="0" applyNumberFormat="1" applyFill="1" applyBorder="1" applyAlignment="1">
      <alignment/>
    </xf>
    <xf numFmtId="0" fontId="0" fillId="20" borderId="12" xfId="0" applyFill="1" applyBorder="1" applyAlignment="1">
      <alignment horizontal="center"/>
    </xf>
    <xf numFmtId="0" fontId="3" fillId="7" borderId="26" xfId="0" applyFont="1" applyFill="1" applyBorder="1" applyAlignment="1">
      <alignment shrinkToFit="1"/>
    </xf>
    <xf numFmtId="2" fontId="3" fillId="10" borderId="0" xfId="0" applyNumberFormat="1" applyFont="1" applyFill="1" applyBorder="1" applyAlignment="1">
      <alignment/>
    </xf>
    <xf numFmtId="0" fontId="3" fillId="10" borderId="0" xfId="0" applyFont="1" applyFill="1" applyBorder="1" applyAlignment="1">
      <alignment/>
    </xf>
    <xf numFmtId="0" fontId="3" fillId="10" borderId="31" xfId="0" applyFont="1" applyFill="1" applyBorder="1" applyAlignment="1">
      <alignment/>
    </xf>
    <xf numFmtId="0" fontId="32" fillId="23" borderId="12" xfId="0" applyFont="1" applyFill="1" applyBorder="1" applyAlignment="1">
      <alignment/>
    </xf>
    <xf numFmtId="201" fontId="3" fillId="10" borderId="0" xfId="0" applyNumberFormat="1" applyFont="1" applyFill="1" applyBorder="1" applyAlignment="1">
      <alignment/>
    </xf>
    <xf numFmtId="0" fontId="33" fillId="10" borderId="0" xfId="0" applyFont="1" applyFill="1" applyBorder="1" applyAlignment="1">
      <alignment/>
    </xf>
    <xf numFmtId="201" fontId="3" fillId="6" borderId="26" xfId="0" applyNumberFormat="1" applyFont="1" applyFill="1" applyBorder="1" applyAlignment="1">
      <alignment vertical="center"/>
    </xf>
    <xf numFmtId="0" fontId="3" fillId="6" borderId="24" xfId="0" applyFont="1" applyFill="1" applyBorder="1" applyAlignment="1">
      <alignment vertical="center"/>
    </xf>
    <xf numFmtId="0" fontId="3" fillId="7" borderId="33" xfId="0" applyFont="1" applyFill="1" applyBorder="1" applyAlignment="1">
      <alignment/>
    </xf>
    <xf numFmtId="1" fontId="32" fillId="23" borderId="1" xfId="0" applyNumberFormat="1" applyFont="1" applyFill="1" applyBorder="1" applyAlignment="1">
      <alignment/>
    </xf>
    <xf numFmtId="0" fontId="3" fillId="20" borderId="34" xfId="0" applyFont="1" applyFill="1" applyBorder="1" applyAlignment="1">
      <alignment vertical="center"/>
    </xf>
    <xf numFmtId="0" fontId="0" fillId="20" borderId="12" xfId="0" applyFont="1" applyFill="1" applyBorder="1" applyAlignment="1">
      <alignment vertical="center"/>
    </xf>
    <xf numFmtId="0" fontId="0" fillId="20" borderId="13" xfId="0" applyFont="1" applyFill="1" applyBorder="1" applyAlignment="1">
      <alignment vertical="center"/>
    </xf>
    <xf numFmtId="200" fontId="0" fillId="20" borderId="0" xfId="0" applyNumberFormat="1" applyFill="1" applyAlignment="1">
      <alignment/>
    </xf>
    <xf numFmtId="200" fontId="3" fillId="0" borderId="1" xfId="0" applyNumberFormat="1" applyFont="1" applyBorder="1" applyAlignment="1">
      <alignment horizontal="center"/>
    </xf>
    <xf numFmtId="0" fontId="1" fillId="0" borderId="0" xfId="71" applyAlignment="1">
      <alignment/>
    </xf>
    <xf numFmtId="49" fontId="1" fillId="0" borderId="0" xfId="71" applyNumberFormat="1" applyFont="1" applyAlignment="1">
      <alignment/>
    </xf>
    <xf numFmtId="2" fontId="42" fillId="0" borderId="0" xfId="0" applyNumberFormat="1" applyFont="1" applyFill="1" applyBorder="1" applyAlignment="1">
      <alignment/>
    </xf>
    <xf numFmtId="206" fontId="0" fillId="0" borderId="0" xfId="0" applyNumberFormat="1" applyFont="1" applyFill="1" applyAlignment="1">
      <alignment/>
    </xf>
    <xf numFmtId="206" fontId="1" fillId="0" borderId="0" xfId="71" applyNumberFormat="1" applyAlignment="1" applyProtection="1">
      <alignment/>
      <protection/>
    </xf>
    <xf numFmtId="206" fontId="3" fillId="0" borderId="0" xfId="0" applyNumberFormat="1" applyFont="1" applyAlignment="1">
      <alignment/>
    </xf>
    <xf numFmtId="206" fontId="43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0" fillId="20" borderId="36" xfId="0" applyNumberFormat="1" applyFill="1" applyBorder="1" applyAlignment="1">
      <alignment/>
    </xf>
    <xf numFmtId="0" fontId="0" fillId="0" borderId="0" xfId="0" applyNumberFormat="1" applyBorder="1" applyAlignment="1">
      <alignment/>
    </xf>
    <xf numFmtId="206" fontId="0" fillId="20" borderId="36" xfId="0" applyNumberFormat="1" applyFill="1" applyBorder="1" applyAlignment="1">
      <alignment/>
    </xf>
    <xf numFmtId="206" fontId="31" fillId="0" borderId="0" xfId="0" applyNumberFormat="1" applyFont="1" applyBorder="1" applyAlignment="1">
      <alignment/>
    </xf>
    <xf numFmtId="206" fontId="25" fillId="0" borderId="0" xfId="0" applyNumberFormat="1" applyFont="1" applyAlignment="1">
      <alignment/>
    </xf>
    <xf numFmtId="0" fontId="44" fillId="0" borderId="30" xfId="0" applyNumberFormat="1" applyFont="1" applyBorder="1" applyAlignment="1">
      <alignment horizontal="center"/>
    </xf>
    <xf numFmtId="0" fontId="44" fillId="0" borderId="30" xfId="0" applyNumberFormat="1" applyFont="1" applyFill="1" applyBorder="1" applyAlignment="1">
      <alignment horizontal="center"/>
    </xf>
    <xf numFmtId="0" fontId="43" fillId="0" borderId="30" xfId="0" applyNumberFormat="1" applyFont="1" applyBorder="1" applyAlignment="1">
      <alignment horizontal="center"/>
    </xf>
    <xf numFmtId="206" fontId="0" fillId="20" borderId="37" xfId="0" applyNumberFormat="1" applyFill="1" applyBorder="1" applyAlignment="1">
      <alignment/>
    </xf>
    <xf numFmtId="206" fontId="30" fillId="0" borderId="38" xfId="0" applyNumberFormat="1" applyFont="1" applyBorder="1" applyAlignment="1">
      <alignment/>
    </xf>
    <xf numFmtId="200" fontId="3" fillId="20" borderId="39" xfId="0" applyNumberFormat="1" applyFont="1" applyFill="1" applyBorder="1" applyAlignment="1">
      <alignment vertical="center"/>
    </xf>
    <xf numFmtId="0" fontId="43" fillId="0" borderId="0" xfId="0" applyFont="1" applyBorder="1" applyAlignment="1">
      <alignment horizontal="center"/>
    </xf>
    <xf numFmtId="200" fontId="43" fillId="0" borderId="0" xfId="0" applyNumberFormat="1" applyFont="1" applyAlignment="1">
      <alignment/>
    </xf>
    <xf numFmtId="0" fontId="44" fillId="0" borderId="0" xfId="0" applyFont="1" applyBorder="1" applyAlignment="1">
      <alignment horizontal="center"/>
    </xf>
    <xf numFmtId="49" fontId="43" fillId="0" borderId="0" xfId="0" applyNumberFormat="1" applyFont="1" applyBorder="1" applyAlignment="1">
      <alignment horizontal="center"/>
    </xf>
    <xf numFmtId="49" fontId="44" fillId="0" borderId="0" xfId="0" applyNumberFormat="1" applyFont="1" applyBorder="1" applyAlignment="1">
      <alignment horizontal="center"/>
    </xf>
    <xf numFmtId="49" fontId="43" fillId="0" borderId="0" xfId="0" applyNumberFormat="1" applyFont="1" applyFill="1" applyBorder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43" fillId="0" borderId="0" xfId="0" applyFont="1" applyBorder="1" applyAlignment="1">
      <alignment/>
    </xf>
    <xf numFmtId="0" fontId="44" fillId="0" borderId="0" xfId="0" applyNumberFormat="1" applyFont="1" applyBorder="1" applyAlignment="1">
      <alignment horizontal="center"/>
    </xf>
    <xf numFmtId="0" fontId="44" fillId="0" borderId="0" xfId="0" applyNumberFormat="1" applyFont="1" applyFill="1" applyBorder="1" applyAlignment="1">
      <alignment horizontal="center"/>
    </xf>
    <xf numFmtId="0" fontId="3" fillId="0" borderId="0" xfId="0" applyNumberFormat="1" applyFont="1" applyBorder="1" applyAlignment="1">
      <alignment/>
    </xf>
    <xf numFmtId="0" fontId="3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vertical="center"/>
    </xf>
    <xf numFmtId="0" fontId="0" fillId="0" borderId="0" xfId="0" applyNumberFormat="1" applyFont="1" applyAlignment="1">
      <alignment/>
    </xf>
    <xf numFmtId="0" fontId="31" fillId="0" borderId="0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44" fillId="0" borderId="0" xfId="0" applyNumberFormat="1" applyFont="1" applyAlignment="1">
      <alignment vertical="center"/>
    </xf>
    <xf numFmtId="2" fontId="44" fillId="0" borderId="0" xfId="0" applyNumberFormat="1" applyFont="1" applyAlignment="1">
      <alignment vertical="center"/>
    </xf>
    <xf numFmtId="2" fontId="44" fillId="0" borderId="0" xfId="0" applyNumberFormat="1" applyFont="1" applyAlignment="1">
      <alignment horizontal="center" vertical="center"/>
    </xf>
    <xf numFmtId="0" fontId="44" fillId="0" borderId="0" xfId="0" applyNumberFormat="1" applyFont="1" applyAlignment="1">
      <alignment horizontal="center" vertical="center"/>
    </xf>
    <xf numFmtId="0" fontId="44" fillId="0" borderId="0" xfId="0" applyNumberFormat="1" applyFont="1" applyFill="1" applyAlignment="1">
      <alignment vertical="center"/>
    </xf>
    <xf numFmtId="2" fontId="44" fillId="0" borderId="0" xfId="0" applyNumberFormat="1" applyFont="1" applyFill="1" applyAlignment="1">
      <alignment vertical="center"/>
    </xf>
    <xf numFmtId="2" fontId="44" fillId="0" borderId="0" xfId="0" applyNumberFormat="1" applyFont="1" applyFill="1" applyAlignment="1">
      <alignment vertical="center"/>
    </xf>
    <xf numFmtId="206" fontId="3" fillId="0" borderId="0" xfId="0" applyNumberFormat="1" applyFont="1" applyAlignment="1">
      <alignment vertical="center"/>
    </xf>
    <xf numFmtId="206" fontId="44" fillId="0" borderId="0" xfId="0" applyNumberFormat="1" applyFont="1" applyAlignment="1">
      <alignment vertical="center"/>
    </xf>
    <xf numFmtId="206" fontId="3" fillId="0" borderId="0" xfId="0" applyNumberFormat="1" applyFont="1" applyAlignment="1">
      <alignment horizontal="center" vertical="center"/>
    </xf>
    <xf numFmtId="0" fontId="44" fillId="0" borderId="0" xfId="0" applyNumberFormat="1" applyFont="1" applyAlignment="1">
      <alignment horizontal="center"/>
    </xf>
    <xf numFmtId="0" fontId="25" fillId="0" borderId="30" xfId="0" applyNumberFormat="1" applyFont="1" applyBorder="1" applyAlignment="1">
      <alignment/>
    </xf>
    <xf numFmtId="0" fontId="0" fillId="25" borderId="0" xfId="0" applyFill="1" applyBorder="1" applyAlignment="1">
      <alignment/>
    </xf>
    <xf numFmtId="0" fontId="0" fillId="25" borderId="0" xfId="0" applyFill="1" applyBorder="1" applyAlignment="1">
      <alignment horizontal="center"/>
    </xf>
    <xf numFmtId="2" fontId="0" fillId="25" borderId="31" xfId="0" applyNumberForma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0" fillId="25" borderId="23" xfId="0" applyFill="1" applyBorder="1" applyAlignment="1">
      <alignment/>
    </xf>
    <xf numFmtId="0" fontId="0" fillId="25" borderId="28" xfId="0" applyFill="1" applyBorder="1" applyAlignment="1">
      <alignment/>
    </xf>
    <xf numFmtId="0" fontId="0" fillId="25" borderId="28" xfId="0" applyFill="1" applyBorder="1" applyAlignment="1">
      <alignment horizontal="center"/>
    </xf>
    <xf numFmtId="2" fontId="0" fillId="25" borderId="29" xfId="0" applyNumberForma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3" fillId="6" borderId="23" xfId="0" applyFont="1" applyFill="1" applyBorder="1" applyAlignment="1">
      <alignment vertical="center"/>
    </xf>
    <xf numFmtId="201" fontId="3" fillId="6" borderId="28" xfId="0" applyNumberFormat="1" applyFont="1" applyFill="1" applyBorder="1" applyAlignment="1">
      <alignment vertical="center"/>
    </xf>
    <xf numFmtId="200" fontId="0" fillId="0" borderId="0" xfId="0" applyNumberFormat="1" applyAlignment="1">
      <alignment horizontal="center"/>
    </xf>
    <xf numFmtId="200" fontId="41" fillId="0" borderId="0" xfId="0" applyNumberFormat="1" applyFont="1" applyBorder="1" applyAlignment="1">
      <alignment horizontal="center"/>
    </xf>
    <xf numFmtId="200" fontId="41" fillId="0" borderId="0" xfId="0" applyNumberFormat="1" applyFont="1" applyFill="1" applyBorder="1" applyAlignment="1">
      <alignment horizontal="center"/>
    </xf>
    <xf numFmtId="200" fontId="3" fillId="0" borderId="0" xfId="0" applyNumberFormat="1" applyFont="1" applyAlignment="1">
      <alignment horizontal="center"/>
    </xf>
    <xf numFmtId="206" fontId="43" fillId="0" borderId="0" xfId="0" applyNumberFormat="1" applyFont="1" applyFill="1" applyAlignment="1">
      <alignment/>
    </xf>
    <xf numFmtId="200" fontId="43" fillId="0" borderId="0" xfId="0" applyNumberFormat="1" applyFont="1" applyBorder="1" applyAlignment="1">
      <alignment/>
    </xf>
    <xf numFmtId="200" fontId="43" fillId="0" borderId="0" xfId="0" applyNumberFormat="1" applyFont="1" applyAlignment="1">
      <alignment/>
    </xf>
    <xf numFmtId="200" fontId="43" fillId="0" borderId="0" xfId="0" applyNumberFormat="1" applyFont="1" applyFill="1" applyBorder="1" applyAlignment="1">
      <alignment/>
    </xf>
    <xf numFmtId="206" fontId="25" fillId="0" borderId="0" xfId="0" applyNumberFormat="1" applyFont="1" applyFill="1" applyAlignment="1">
      <alignment/>
    </xf>
    <xf numFmtId="2" fontId="0" fillId="0" borderId="1" xfId="0" applyNumberFormat="1" applyBorder="1" applyAlignment="1">
      <alignment horizontal="center"/>
    </xf>
    <xf numFmtId="2" fontId="1" fillId="0" borderId="0" xfId="71" applyNumberFormat="1" applyAlignment="1">
      <alignment/>
    </xf>
    <xf numFmtId="4" fontId="3" fillId="0" borderId="1" xfId="0" applyNumberFormat="1" applyFont="1" applyBorder="1" applyAlignment="1">
      <alignment horizontal="center"/>
    </xf>
    <xf numFmtId="201" fontId="3" fillId="20" borderId="25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29" xfId="0" applyFont="1" applyFill="1" applyBorder="1" applyAlignment="1">
      <alignment horizontal="center" vertical="center"/>
    </xf>
    <xf numFmtId="206" fontId="44" fillId="0" borderId="0" xfId="0" applyNumberFormat="1" applyFont="1" applyFill="1" applyAlignment="1">
      <alignment vertical="center"/>
    </xf>
    <xf numFmtId="0" fontId="3" fillId="0" borderId="24" xfId="0" applyFont="1" applyFill="1" applyBorder="1" applyAlignment="1">
      <alignment horizontal="center" vertical="center"/>
    </xf>
    <xf numFmtId="200" fontId="43" fillId="0" borderId="0" xfId="0" applyNumberFormat="1" applyFont="1" applyFill="1" applyAlignment="1">
      <alignment/>
    </xf>
    <xf numFmtId="0" fontId="45" fillId="0" borderId="0" xfId="0" applyFont="1" applyAlignment="1">
      <alignment/>
    </xf>
    <xf numFmtId="2" fontId="0" fillId="20" borderId="33" xfId="0" applyNumberFormat="1" applyFill="1" applyBorder="1" applyAlignment="1">
      <alignment horizontal="center"/>
    </xf>
    <xf numFmtId="2" fontId="0" fillId="25" borderId="1" xfId="0" applyNumberFormat="1" applyFill="1" applyBorder="1" applyAlignment="1">
      <alignment horizontal="center"/>
    </xf>
    <xf numFmtId="2" fontId="3" fillId="20" borderId="14" xfId="0" applyNumberFormat="1" applyFont="1" applyFill="1" applyBorder="1" applyAlignment="1">
      <alignment horizontal="center"/>
    </xf>
    <xf numFmtId="0" fontId="46" fillId="0" borderId="0" xfId="0" applyFont="1" applyAlignment="1">
      <alignment/>
    </xf>
    <xf numFmtId="2" fontId="46" fillId="0" borderId="0" xfId="0" applyNumberFormat="1" applyFont="1" applyAlignment="1">
      <alignment/>
    </xf>
    <xf numFmtId="0" fontId="27" fillId="0" borderId="0" xfId="0" applyFont="1" applyAlignment="1">
      <alignment/>
    </xf>
    <xf numFmtId="200" fontId="27" fillId="0" borderId="0" xfId="0" applyNumberFormat="1" applyFont="1" applyAlignment="1">
      <alignment/>
    </xf>
    <xf numFmtId="206" fontId="27" fillId="0" borderId="0" xfId="0" applyNumberFormat="1" applyFont="1" applyAlignment="1">
      <alignment/>
    </xf>
    <xf numFmtId="0" fontId="27" fillId="0" borderId="0" xfId="0" applyFont="1" applyFill="1" applyAlignment="1">
      <alignment/>
    </xf>
    <xf numFmtId="0" fontId="27" fillId="0" borderId="0" xfId="0" applyFont="1" applyAlignment="1">
      <alignment/>
    </xf>
    <xf numFmtId="0" fontId="43" fillId="0" borderId="0" xfId="0" applyNumberFormat="1" applyFont="1" applyBorder="1" applyAlignment="1">
      <alignment/>
    </xf>
    <xf numFmtId="206" fontId="44" fillId="0" borderId="0" xfId="0" applyNumberFormat="1" applyFont="1" applyBorder="1" applyAlignment="1">
      <alignment horizontal="center"/>
    </xf>
    <xf numFmtId="208" fontId="43" fillId="0" borderId="0" xfId="0" applyNumberFormat="1" applyFont="1" applyBorder="1" applyAlignment="1">
      <alignment horizontal="center"/>
    </xf>
    <xf numFmtId="206" fontId="0" fillId="0" borderId="0" xfId="0" applyNumberFormat="1" applyBorder="1" applyAlignment="1">
      <alignment/>
    </xf>
    <xf numFmtId="206" fontId="44" fillId="0" borderId="0" xfId="0" applyNumberFormat="1" applyFont="1" applyFill="1" applyBorder="1" applyAlignment="1">
      <alignment horizontal="center"/>
    </xf>
    <xf numFmtId="209" fontId="0" fillId="0" borderId="0" xfId="0" applyNumberFormat="1" applyAlignment="1">
      <alignment/>
    </xf>
    <xf numFmtId="209" fontId="0" fillId="20" borderId="36" xfId="0" applyNumberFormat="1" applyFill="1" applyBorder="1" applyAlignment="1">
      <alignment/>
    </xf>
    <xf numFmtId="209" fontId="0" fillId="0" borderId="0" xfId="0" applyNumberFormat="1" applyBorder="1" applyAlignment="1">
      <alignment/>
    </xf>
    <xf numFmtId="209" fontId="25" fillId="0" borderId="0" xfId="0" applyNumberFormat="1" applyFont="1" applyAlignment="1">
      <alignment/>
    </xf>
    <xf numFmtId="209" fontId="25" fillId="0" borderId="0" xfId="0" applyNumberFormat="1" applyFont="1" applyFill="1" applyAlignment="1">
      <alignment/>
    </xf>
    <xf numFmtId="209" fontId="1" fillId="0" borderId="0" xfId="71" applyNumberFormat="1" applyAlignment="1" applyProtection="1">
      <alignment/>
      <protection/>
    </xf>
    <xf numFmtId="209" fontId="3" fillId="0" borderId="0" xfId="0" applyNumberFormat="1" applyFont="1" applyAlignment="1">
      <alignment/>
    </xf>
    <xf numFmtId="209" fontId="27" fillId="0" borderId="0" xfId="0" applyNumberFormat="1" applyFont="1" applyAlignment="1">
      <alignment/>
    </xf>
    <xf numFmtId="200" fontId="47" fillId="0" borderId="27" xfId="0" applyNumberFormat="1" applyFont="1" applyBorder="1" applyAlignment="1">
      <alignment/>
    </xf>
    <xf numFmtId="200" fontId="3" fillId="0" borderId="27" xfId="0" applyNumberFormat="1" applyFont="1" applyFill="1" applyBorder="1" applyAlignment="1">
      <alignment horizontal="center"/>
    </xf>
    <xf numFmtId="200" fontId="0" fillId="0" borderId="40" xfId="0" applyNumberFormat="1" applyFont="1" applyBorder="1" applyAlignment="1">
      <alignment/>
    </xf>
    <xf numFmtId="206" fontId="0" fillId="0" borderId="0" xfId="0" applyNumberFormat="1" applyFont="1" applyBorder="1" applyAlignment="1">
      <alignment/>
    </xf>
    <xf numFmtId="206" fontId="47" fillId="0" borderId="0" xfId="0" applyNumberFormat="1" applyFont="1" applyBorder="1" applyAlignment="1">
      <alignment/>
    </xf>
    <xf numFmtId="206" fontId="0" fillId="0" borderId="38" xfId="0" applyNumberFormat="1" applyFont="1" applyBorder="1" applyAlignment="1">
      <alignment/>
    </xf>
    <xf numFmtId="206" fontId="3" fillId="0" borderId="10" xfId="0" applyNumberFormat="1" applyFont="1" applyFill="1" applyBorder="1" applyAlignment="1">
      <alignment horizontal="center"/>
    </xf>
    <xf numFmtId="206" fontId="0" fillId="0" borderId="10" xfId="0" applyNumberFormat="1" applyFont="1" applyBorder="1" applyAlignment="1">
      <alignment/>
    </xf>
    <xf numFmtId="206" fontId="0" fillId="0" borderId="38" xfId="0" applyNumberFormat="1" applyFont="1" applyBorder="1" applyAlignment="1">
      <alignment/>
    </xf>
    <xf numFmtId="200" fontId="3" fillId="0" borderId="24" xfId="0" applyNumberFormat="1" applyFont="1" applyBorder="1" applyAlignment="1">
      <alignment horizontal="center" vertical="center"/>
    </xf>
    <xf numFmtId="0" fontId="47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3" fillId="0" borderId="10" xfId="0" applyNumberFormat="1" applyFont="1" applyFill="1" applyBorder="1" applyAlignment="1">
      <alignment horizontal="center"/>
    </xf>
    <xf numFmtId="0" fontId="0" fillId="0" borderId="10" xfId="0" applyNumberFormat="1" applyFont="1" applyBorder="1" applyAlignment="1">
      <alignment/>
    </xf>
    <xf numFmtId="209" fontId="0" fillId="0" borderId="0" xfId="0" applyNumberFormat="1" applyFont="1" applyBorder="1" applyAlignment="1">
      <alignment/>
    </xf>
    <xf numFmtId="200" fontId="0" fillId="0" borderId="40" xfId="0" applyNumberFormat="1" applyFont="1" applyBorder="1" applyAlignment="1">
      <alignment/>
    </xf>
    <xf numFmtId="209" fontId="0" fillId="0" borderId="10" xfId="0" applyNumberFormat="1" applyFont="1" applyBorder="1" applyAlignment="1">
      <alignment/>
    </xf>
    <xf numFmtId="0" fontId="24" fillId="0" borderId="0" xfId="0" applyFont="1" applyFill="1" applyAlignment="1">
      <alignment horizontal="left" wrapText="1"/>
    </xf>
    <xf numFmtId="0" fontId="24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left" wrapText="1"/>
    </xf>
    <xf numFmtId="206" fontId="0" fillId="24" borderId="11" xfId="0" applyNumberFormat="1" applyFill="1" applyBorder="1" applyAlignment="1">
      <alignment/>
    </xf>
    <xf numFmtId="0" fontId="24" fillId="20" borderId="0" xfId="0" applyFont="1" applyFill="1" applyAlignment="1">
      <alignment/>
    </xf>
    <xf numFmtId="206" fontId="0" fillId="0" borderId="0" xfId="0" applyNumberFormat="1" applyFill="1" applyAlignment="1">
      <alignment/>
    </xf>
    <xf numFmtId="0" fontId="0" fillId="20" borderId="24" xfId="0" applyFill="1" applyBorder="1" applyAlignment="1">
      <alignment horizontal="center"/>
    </xf>
    <xf numFmtId="0" fontId="30" fillId="23" borderId="41" xfId="0" applyFont="1" applyFill="1" applyBorder="1" applyAlignment="1">
      <alignment/>
    </xf>
    <xf numFmtId="0" fontId="0" fillId="7" borderId="0" xfId="0" applyFill="1" applyBorder="1" applyAlignment="1">
      <alignment/>
    </xf>
    <xf numFmtId="0" fontId="0" fillId="10" borderId="0" xfId="0" applyFont="1" applyFill="1" applyBorder="1" applyAlignment="1">
      <alignment/>
    </xf>
    <xf numFmtId="0" fontId="0" fillId="7" borderId="28" xfId="0" applyFill="1" applyBorder="1" applyAlignment="1">
      <alignment horizontal="center"/>
    </xf>
    <xf numFmtId="0" fontId="30" fillId="20" borderId="42" xfId="0" applyFont="1" applyFill="1" applyBorder="1" applyAlignment="1">
      <alignment/>
    </xf>
    <xf numFmtId="2" fontId="0" fillId="10" borderId="0" xfId="0" applyNumberFormat="1" applyFont="1" applyFill="1" applyBorder="1" applyAlignment="1">
      <alignment/>
    </xf>
    <xf numFmtId="0" fontId="30" fillId="10" borderId="0" xfId="0" applyFont="1" applyFill="1" applyBorder="1" applyAlignment="1">
      <alignment/>
    </xf>
    <xf numFmtId="2" fontId="24" fillId="0" borderId="0" xfId="0" applyNumberFormat="1" applyFont="1" applyBorder="1" applyAlignment="1">
      <alignment/>
    </xf>
    <xf numFmtId="0" fontId="30" fillId="20" borderId="0" xfId="0" applyFont="1" applyFill="1" applyBorder="1" applyAlignment="1">
      <alignment/>
    </xf>
    <xf numFmtId="3" fontId="0" fillId="0" borderId="0" xfId="0" applyNumberFormat="1" applyFill="1" applyBorder="1" applyAlignment="1">
      <alignment/>
    </xf>
    <xf numFmtId="1" fontId="3" fillId="10" borderId="0" xfId="0" applyNumberFormat="1" applyFont="1" applyFill="1" applyBorder="1" applyAlignment="1">
      <alignment/>
    </xf>
    <xf numFmtId="2" fontId="3" fillId="0" borderId="24" xfId="0" applyNumberFormat="1" applyFont="1" applyBorder="1" applyAlignment="1">
      <alignment horizontal="center" vertical="center"/>
    </xf>
    <xf numFmtId="0" fontId="48" fillId="0" borderId="0" xfId="99">
      <alignment/>
      <protection/>
    </xf>
    <xf numFmtId="0" fontId="48" fillId="0" borderId="0" xfId="99" applyFont="1" applyFill="1" applyBorder="1" applyAlignment="1">
      <alignment/>
      <protection/>
    </xf>
    <xf numFmtId="0" fontId="23" fillId="0" borderId="0" xfId="98" applyFont="1" applyAlignment="1">
      <alignment horizontal="center"/>
      <protection/>
    </xf>
    <xf numFmtId="0" fontId="48" fillId="0" borderId="0" xfId="98" applyFont="1" applyFill="1" applyBorder="1" applyAlignment="1">
      <alignment/>
      <protection/>
    </xf>
    <xf numFmtId="0" fontId="48" fillId="0" borderId="0" xfId="98">
      <alignment/>
      <protection/>
    </xf>
    <xf numFmtId="0" fontId="48" fillId="0" borderId="0" xfId="98" applyFont="1" applyFill="1" applyBorder="1" applyAlignment="1">
      <alignment horizontal="center"/>
      <protection/>
    </xf>
    <xf numFmtId="0" fontId="48" fillId="0" borderId="0" xfId="98" applyBorder="1">
      <alignment/>
      <protection/>
    </xf>
    <xf numFmtId="0" fontId="48" fillId="0" borderId="0" xfId="99" applyFont="1">
      <alignment/>
      <protection/>
    </xf>
    <xf numFmtId="0" fontId="50" fillId="0" borderId="0" xfId="99" applyFont="1">
      <alignment/>
      <protection/>
    </xf>
    <xf numFmtId="0" fontId="48" fillId="0" borderId="0" xfId="98" applyFont="1" applyFill="1" applyBorder="1" applyAlignment="1">
      <alignment horizontal="right"/>
      <protection/>
    </xf>
    <xf numFmtId="0" fontId="52" fillId="0" borderId="0" xfId="98" applyFont="1" applyFill="1" applyBorder="1" applyAlignment="1">
      <alignment/>
      <protection/>
    </xf>
    <xf numFmtId="0" fontId="48" fillId="0" borderId="0" xfId="98" applyFont="1" applyFill="1" applyBorder="1" applyAlignment="1">
      <alignment horizontal="left"/>
      <protection/>
    </xf>
    <xf numFmtId="0" fontId="53" fillId="0" borderId="0" xfId="98" applyFont="1" applyFill="1" applyBorder="1" applyAlignment="1">
      <alignment/>
      <protection/>
    </xf>
    <xf numFmtId="218" fontId="48" fillId="0" borderId="0" xfId="98" applyNumberFormat="1" applyFont="1" applyFill="1" applyBorder="1" applyAlignment="1">
      <alignment/>
      <protection/>
    </xf>
    <xf numFmtId="0" fontId="48" fillId="0" borderId="0" xfId="98" applyNumberFormat="1" applyFont="1" applyFill="1" applyBorder="1" applyAlignment="1">
      <alignment/>
      <protection/>
    </xf>
    <xf numFmtId="2" fontId="48" fillId="0" borderId="0" xfId="98" applyNumberFormat="1" applyFont="1" applyFill="1" applyBorder="1" applyAlignment="1">
      <alignment/>
      <protection/>
    </xf>
    <xf numFmtId="0" fontId="42" fillId="20" borderId="0" xfId="98" applyFont="1" applyFill="1" applyBorder="1" applyAlignment="1">
      <alignment horizontal="center"/>
      <protection/>
    </xf>
    <xf numFmtId="0" fontId="0" fillId="20" borderId="0" xfId="98" applyFont="1" applyFill="1" applyBorder="1" applyAlignment="1">
      <alignment horizontal="center"/>
      <protection/>
    </xf>
    <xf numFmtId="0" fontId="0" fillId="20" borderId="0" xfId="98" applyFont="1" applyFill="1" applyBorder="1">
      <alignment/>
      <protection/>
    </xf>
    <xf numFmtId="0" fontId="42" fillId="20" borderId="0" xfId="98" applyFont="1" applyFill="1" applyBorder="1">
      <alignment/>
      <protection/>
    </xf>
    <xf numFmtId="201" fontId="54" fillId="20" borderId="0" xfId="98" applyNumberFormat="1" applyFont="1" applyFill="1" applyBorder="1">
      <alignment/>
      <protection/>
    </xf>
    <xf numFmtId="0" fontId="51" fillId="20" borderId="0" xfId="98" applyFont="1" applyFill="1" applyBorder="1">
      <alignment/>
      <protection/>
    </xf>
    <xf numFmtId="0" fontId="51" fillId="20" borderId="0" xfId="99" applyFont="1" applyFill="1" applyBorder="1">
      <alignment/>
      <protection/>
    </xf>
    <xf numFmtId="2" fontId="0" fillId="0" borderId="41" xfId="98" applyNumberFormat="1" applyFont="1" applyFill="1" applyBorder="1">
      <alignment/>
      <protection/>
    </xf>
    <xf numFmtId="201" fontId="0" fillId="0" borderId="41" xfId="98" applyNumberFormat="1" applyFont="1" applyFill="1" applyBorder="1">
      <alignment/>
      <protection/>
    </xf>
    <xf numFmtId="2" fontId="24" fillId="4" borderId="41" xfId="98" applyNumberFormat="1" applyFont="1" applyFill="1" applyBorder="1">
      <alignment/>
      <protection/>
    </xf>
    <xf numFmtId="200" fontId="0" fillId="4" borderId="41" xfId="0" applyNumberFormat="1" applyFill="1" applyBorder="1" applyAlignment="1">
      <alignment/>
    </xf>
    <xf numFmtId="200" fontId="24" fillId="4" borderId="41" xfId="0" applyNumberFormat="1" applyFont="1" applyFill="1" applyBorder="1" applyAlignment="1">
      <alignment/>
    </xf>
    <xf numFmtId="206" fontId="0" fillId="4" borderId="41" xfId="0" applyNumberFormat="1" applyFill="1" applyBorder="1" applyAlignment="1">
      <alignment/>
    </xf>
    <xf numFmtId="0" fontId="23" fillId="20" borderId="0" xfId="98" applyFont="1" applyFill="1" applyAlignment="1">
      <alignment/>
      <protection/>
    </xf>
    <xf numFmtId="0" fontId="48" fillId="20" borderId="0" xfId="99" applyFont="1" applyFill="1" applyBorder="1">
      <alignment/>
      <protection/>
    </xf>
    <xf numFmtId="0" fontId="48" fillId="20" borderId="0" xfId="99" applyFill="1">
      <alignment/>
      <protection/>
    </xf>
    <xf numFmtId="0" fontId="48" fillId="0" borderId="0" xfId="99" applyFont="1" applyFill="1">
      <alignment/>
      <protection/>
    </xf>
    <xf numFmtId="49" fontId="3" fillId="20" borderId="13" xfId="0" applyNumberFormat="1" applyFont="1" applyFill="1" applyBorder="1" applyAlignment="1">
      <alignment/>
    </xf>
    <xf numFmtId="49" fontId="0" fillId="20" borderId="12" xfId="0" applyNumberFormat="1" applyFill="1" applyBorder="1" applyAlignment="1">
      <alignment/>
    </xf>
    <xf numFmtId="49" fontId="3" fillId="20" borderId="12" xfId="0" applyNumberFormat="1" applyFont="1" applyFill="1" applyBorder="1" applyAlignment="1">
      <alignment/>
    </xf>
    <xf numFmtId="49" fontId="3" fillId="0" borderId="1" xfId="0" applyNumberFormat="1" applyFont="1" applyBorder="1" applyAlignment="1">
      <alignment/>
    </xf>
    <xf numFmtId="49" fontId="5" fillId="0" borderId="0" xfId="0" applyNumberFormat="1" applyFont="1" applyBorder="1" applyAlignment="1">
      <alignment/>
    </xf>
    <xf numFmtId="49" fontId="45" fillId="0" borderId="0" xfId="0" applyNumberFormat="1" applyFont="1" applyAlignment="1">
      <alignment/>
    </xf>
    <xf numFmtId="49" fontId="1" fillId="0" borderId="0" xfId="71" applyNumberFormat="1" applyFont="1" applyAlignment="1" applyProtection="1">
      <alignment/>
      <protection/>
    </xf>
    <xf numFmtId="49" fontId="0" fillId="0" borderId="0" xfId="71" applyNumberFormat="1" applyFont="1" applyAlignment="1" applyProtection="1">
      <alignment/>
      <protection/>
    </xf>
    <xf numFmtId="49" fontId="1" fillId="0" borderId="0" xfId="71" applyNumberFormat="1" applyAlignment="1">
      <alignment/>
    </xf>
    <xf numFmtId="0" fontId="0" fillId="10" borderId="0" xfId="0" applyFill="1" applyBorder="1" applyAlignment="1">
      <alignment horizontal="right"/>
    </xf>
    <xf numFmtId="0" fontId="0" fillId="10" borderId="0" xfId="0" applyFill="1" applyBorder="1" applyAlignment="1">
      <alignment/>
    </xf>
    <xf numFmtId="0" fontId="0" fillId="20" borderId="25" xfId="0" applyFill="1" applyBorder="1" applyAlignment="1">
      <alignment horizontal="center"/>
    </xf>
    <xf numFmtId="0" fontId="0" fillId="20" borderId="26" xfId="0" applyFill="1" applyBorder="1" applyAlignment="1">
      <alignment horizontal="center"/>
    </xf>
    <xf numFmtId="0" fontId="0" fillId="10" borderId="28" xfId="0" applyFill="1" applyBorder="1" applyAlignment="1">
      <alignment horizontal="right"/>
    </xf>
    <xf numFmtId="0" fontId="0" fillId="7" borderId="25" xfId="0" applyFill="1" applyBorder="1" applyAlignment="1">
      <alignment horizontal="center"/>
    </xf>
    <xf numFmtId="0" fontId="0" fillId="7" borderId="26" xfId="0" applyFill="1" applyBorder="1" applyAlignment="1">
      <alignment horizontal="center"/>
    </xf>
    <xf numFmtId="0" fontId="3" fillId="20" borderId="25" xfId="0" applyFont="1" applyFill="1" applyBorder="1" applyAlignment="1">
      <alignment horizontal="center" vertical="center"/>
    </xf>
    <xf numFmtId="0" fontId="3" fillId="20" borderId="24" xfId="0" applyFont="1" applyFill="1" applyBorder="1" applyAlignment="1">
      <alignment horizontal="center" vertical="center"/>
    </xf>
    <xf numFmtId="0" fontId="3" fillId="20" borderId="1" xfId="0" applyFont="1" applyFill="1" applyBorder="1" applyAlignment="1">
      <alignment horizontal="center" vertical="center"/>
    </xf>
    <xf numFmtId="0" fontId="3" fillId="20" borderId="26" xfId="0" applyFont="1" applyFill="1" applyBorder="1" applyAlignment="1">
      <alignment horizontal="center" vertical="center"/>
    </xf>
    <xf numFmtId="2" fontId="3" fillId="20" borderId="25" xfId="0" applyNumberFormat="1" applyFont="1" applyFill="1" applyBorder="1" applyAlignment="1">
      <alignment horizontal="center" vertical="center"/>
    </xf>
    <xf numFmtId="2" fontId="3" fillId="20" borderId="26" xfId="0" applyNumberFormat="1" applyFont="1" applyFill="1" applyBorder="1" applyAlignment="1">
      <alignment horizontal="center" vertical="center"/>
    </xf>
    <xf numFmtId="2" fontId="3" fillId="20" borderId="28" xfId="0" applyNumberFormat="1" applyFont="1" applyFill="1" applyBorder="1" applyAlignment="1">
      <alignment horizontal="center" vertical="center"/>
    </xf>
    <xf numFmtId="2" fontId="3" fillId="20" borderId="29" xfId="0" applyNumberFormat="1" applyFont="1" applyFill="1" applyBorder="1" applyAlignment="1">
      <alignment horizontal="center" vertical="center"/>
    </xf>
    <xf numFmtId="0" fontId="0" fillId="20" borderId="0" xfId="98" applyFont="1" applyFill="1" applyBorder="1" applyAlignment="1">
      <alignment horizontal="center"/>
      <protection/>
    </xf>
    <xf numFmtId="0" fontId="48" fillId="20" borderId="0" xfId="98" applyFill="1" applyBorder="1" applyAlignment="1">
      <alignment horizontal="center"/>
      <protection/>
    </xf>
    <xf numFmtId="0" fontId="0" fillId="20" borderId="0" xfId="0" applyFont="1" applyFill="1" applyAlignment="1">
      <alignment horizontal="left"/>
    </xf>
    <xf numFmtId="0" fontId="26" fillId="0" borderId="0" xfId="0" applyFont="1" applyAlignment="1">
      <alignment horizontal="left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Linked Cell" xfId="73"/>
    <cellStyle name="Neutral" xfId="74"/>
    <cellStyle name="Note" xfId="75"/>
    <cellStyle name="Output" xfId="76"/>
    <cellStyle name="Percent" xfId="77"/>
    <cellStyle name="Title" xfId="78"/>
    <cellStyle name="Total" xfId="79"/>
    <cellStyle name="Warning Text" xfId="80"/>
    <cellStyle name="Акцент1" xfId="81"/>
    <cellStyle name="Акцент2" xfId="82"/>
    <cellStyle name="Акцент3" xfId="83"/>
    <cellStyle name="Акцент4" xfId="84"/>
    <cellStyle name="Акцент5" xfId="85"/>
    <cellStyle name="Акцент6" xfId="86"/>
    <cellStyle name="Ввод " xfId="87"/>
    <cellStyle name="Вывод" xfId="88"/>
    <cellStyle name="Вычисление" xfId="89"/>
    <cellStyle name="Заголовок 1" xfId="90"/>
    <cellStyle name="Заголовок 2" xfId="91"/>
    <cellStyle name="Заголовок 3" xfId="92"/>
    <cellStyle name="Заголовок 4" xfId="93"/>
    <cellStyle name="Итог" xfId="94"/>
    <cellStyle name="Контрольная ячейка" xfId="95"/>
    <cellStyle name="Название" xfId="96"/>
    <cellStyle name="Нейтральный" xfId="97"/>
    <cellStyle name="Обычный_IAT_INTERACTIVE_ANTENNA_TABLE_v1.5" xfId="98"/>
    <cellStyle name="Обычный_NOISE_GALACTIC_ITU" xfId="99"/>
    <cellStyle name="Плохой" xfId="100"/>
    <cellStyle name="Пояснение" xfId="101"/>
    <cellStyle name="Примечание" xfId="102"/>
    <cellStyle name="Связанная ячейка" xfId="103"/>
    <cellStyle name="Текст предупреждения" xfId="104"/>
    <cellStyle name="Хороший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432 MHz Antenna G/T vs. Electrical Length (1.0 to 14.0 wl)</a:t>
            </a:r>
          </a:p>
        </c:rich>
      </c:tx>
      <c:layout>
        <c:manualLayout>
          <c:xMode val="factor"/>
          <c:yMode val="factor"/>
          <c:x val="0.003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75"/>
          <c:y val="0.04475"/>
          <c:w val="0.9725"/>
          <c:h val="0.9455"/>
        </c:manualLayout>
      </c:layout>
      <c:scatterChart>
        <c:scatterStyle val="smoothMarker"/>
        <c:varyColors val="0"/>
        <c:ser>
          <c:idx val="0"/>
          <c:order val="0"/>
          <c:tx>
            <c:v>Antenna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F5FOD Isotropic Lossless Radiator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KF2YN Boxkite 4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KF2YN Boxkite 7</a:t>
                    </a:r>
                  </a:p>
                </c:rich>
              </c:tx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DG7YBN GTV70-8n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KF2YN Boxkite 10</a:t>
                    </a:r>
                  </a:p>
                </c:rich>
              </c:tx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InnoV 10 LFA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InnoV 10 LFA 2018</a:t>
                    </a:r>
                  </a:p>
                </c:rich>
              </c:tx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YU7EF EF7010-5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+DG7YBN GTV 70-11w</a:t>
                    </a:r>
                  </a:p>
                </c:rich>
              </c:tx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YU7EF EF7011B-5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Innov 11 LFA</a:t>
                    </a:r>
                  </a:p>
                </c:rich>
              </c:tx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*Innov 11 LFA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EAntenna 432LFA11</a:t>
                    </a:r>
                  </a:p>
                </c:rich>
              </c:tx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*YU7EF EF7011V6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*KF2YN Polly 12 CR</a:t>
                    </a:r>
                  </a:p>
                </c:rich>
              </c:tx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+*InnoV 12Y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+InnoV 12Y</a:t>
                    </a:r>
                  </a:p>
                </c:rich>
              </c:tx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InnoV 12 LFA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*InnoV 12 LFA</a:t>
                    </a:r>
                  </a:p>
                </c:rich>
              </c:tx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YU7EF EF7012B-5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EAntenna 432LFA12</a:t>
                    </a:r>
                  </a:p>
                </c:rich>
              </c:tx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InnoV 12 LFA-430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KF2YN Boxkite 13</a:t>
                    </a:r>
                  </a:p>
                </c:rich>
              </c:tx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+DG7YBN GTV70 13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Innov 13 LFA</a:t>
                    </a:r>
                  </a:p>
                </c:rich>
              </c:tx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*InnoV 13 LFA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YU7EF EF7013M-6</a:t>
                    </a:r>
                  </a:p>
                </c:rich>
              </c:tx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M2 432-12EME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*M2 432-12EME</a:t>
                    </a:r>
                  </a:p>
                </c:rich>
              </c:tx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F9FT 19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DG7YBN Tonna 19 mod</a:t>
                    </a:r>
                  </a:p>
                </c:rich>
              </c:tx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InnoV 14 LFA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*InnoV 14 LFA</a:t>
                    </a:r>
                  </a:p>
                </c:rich>
              </c:tx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+DG7YBN GTV70-14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YU7EF EF7014M-6</a:t>
                    </a:r>
                  </a:p>
                </c:rich>
              </c:tx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RA3AQ AQ70-14f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KF2YN Boxkite 16</a:t>
                    </a:r>
                  </a:p>
                </c:rich>
              </c:tx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*KF2YN Polly 15 CR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I0JXX 16JXX70 old ver</a:t>
                    </a:r>
                  </a:p>
                </c:rich>
              </c:tx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I0JXX 32JXX70 XPOL H new ver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I0JXX 32JXX70 XPOL V new ver</a:t>
                    </a:r>
                  </a:p>
                </c:rich>
              </c:tx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EAntenna 432LFA15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InnoV 15 LFA</a:t>
                    </a:r>
                  </a:p>
                </c:rich>
              </c:tx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YU7EF EF7015M-5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Konni F20</a:t>
                    </a:r>
                  </a:p>
                </c:rich>
              </c:tx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WiMo 15 (YU7EF)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InnoV 16 LFA</a:t>
                    </a:r>
                  </a:p>
                </c:rich>
              </c:tx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+DG7YBN GTV70-17w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InnoV 17 LFA</a:t>
                    </a:r>
                  </a:p>
                </c:rich>
              </c:tx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*InnoV 17 LFA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YU7EF EF7017M-5</a:t>
                    </a:r>
                  </a:p>
                </c:rich>
              </c:tx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*KF2YN Polly 18 CR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YU7EF EF7017XM-5</a:t>
                    </a:r>
                  </a:p>
                </c:rich>
              </c:tx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RA3AQ AQ70-18f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InnoV 18 LFA</a:t>
                    </a:r>
                  </a:p>
                </c:rich>
              </c:tx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+DG7YBN GTV70-19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+Konni F20 Mod YBN</a:t>
                    </a:r>
                  </a:p>
                </c:rich>
              </c:tx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YU7EF EF7018M-5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K1FO 22</a:t>
                    </a:r>
                  </a:p>
                </c:rich>
              </c:tx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*InnoV 18 LFA 2019</a:t>
                    </a:r>
                  </a:p>
                </c:rich>
              </c:tx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EAntenna 432LFA18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YU7EF EF7019B-5</a:t>
                    </a:r>
                  </a:p>
                </c:rich>
              </c:tx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KF2YN Polly 20 CR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InnoV 19 LFA</a:t>
                    </a:r>
                  </a:p>
                </c:rich>
              </c:tx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InnoV 19 LFA 2019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Tonna 21 DX</a:t>
                    </a:r>
                  </a:p>
                </c:rich>
              </c:tx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KF2YN Boxkite 22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DG7YBN GTV70 21n</a:t>
                    </a:r>
                  </a:p>
                </c:rich>
              </c:tx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InnoV 20 LFA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InnoV 20 LFA 2019</a:t>
                    </a:r>
                  </a:p>
                </c:rich>
              </c:tx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+YU7XL QY721104D14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RA3AQ AQ70-21f</a:t>
                    </a:r>
                  </a:p>
                </c:rich>
              </c:tx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BVO70-7.2 WL modified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Directive DSEFO432-25</a:t>
                    </a:r>
                  </a:p>
                </c:rich>
              </c:tx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*Directive DSEFO432-25 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Directive DSEFO432-25XPOL H</a:t>
                    </a:r>
                  </a:p>
                </c:rich>
              </c:tx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Directive DSEFO432-25XPOL V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InnoV 22 LFA 2019-2</a:t>
                    </a:r>
                  </a:p>
                </c:rich>
              </c:tx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InnoV 21 LFA 2019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+DG7YBN GTV70-23</a:t>
                    </a:r>
                  </a:p>
                </c:rich>
              </c:tx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YU7EF EF7021B-5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I0JXX 25JXX70</a:t>
                    </a:r>
                  </a:p>
                </c:rich>
              </c:tx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InnoV 22 LFA 2019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KF2YN Polly 24 CR</a:t>
                    </a:r>
                  </a:p>
                </c:rich>
              </c:tx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*Antennas-Amplifiers PA432-23-6A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+YU7XL QY724104D17</a:t>
                    </a:r>
                  </a:p>
                </c:rich>
              </c:tx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+DG7YBN GTV70-25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InnoV 23 LFA </a:t>
                    </a:r>
                  </a:p>
                </c:rich>
              </c:tx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*InnoV 23 LFA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DJ9BV BVO70-8.5wl</a:t>
                    </a:r>
                  </a:p>
                </c:rich>
              </c:tx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InnoV 23 LFA 2019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DJ9BV OPT70-8.5wl</a:t>
                    </a:r>
                  </a:p>
                </c:rich>
              </c:tx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EAntenna 432LFA23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YU7EF EF7023B-5</a:t>
                    </a:r>
                  </a:p>
                </c:rich>
              </c:tx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RA3AQ AQ70-24f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InnoV 24 LFA</a:t>
                    </a:r>
                  </a:p>
                </c:rich>
              </c:tx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*InnoV 24 LFA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YU7EF EF7024B-5</a:t>
                    </a:r>
                  </a:p>
                </c:rich>
              </c:tx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Innov 24 LFA 2019-b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M2 432-9WLA</a:t>
                    </a:r>
                  </a:p>
                </c:rich>
              </c:tx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*M2 432-9WLA</a:t>
                    </a:r>
                  </a:p>
                </c:rich>
              </c:tx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+YU7XL QY728107D21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Antennas-Amplifiers PA432-26-7BGP</a:t>
                    </a:r>
                  </a:p>
                </c:rich>
              </c:tx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YU7EF EF7027B-5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Hy-Gain UB-7031DX</a:t>
                    </a:r>
                  </a:p>
                </c:rich>
              </c:tx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WiMo 27 (YU7EF)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+DG7YBN GTV70-30</a:t>
                    </a:r>
                  </a:p>
                </c:rich>
              </c:tx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K1FO 33</a:t>
                    </a:r>
                  </a:p>
                </c:rich>
              </c:tx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Directive DSEFO432-33</a:t>
                    </a:r>
                  </a:p>
                </c:rich>
              </c:tx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RA3AQ AQ70-30f</a:t>
                    </a:r>
                  </a:p>
                </c:rich>
              </c:tx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InnoV 30 LFA </a:t>
                    </a:r>
                  </a:p>
                </c:rich>
              </c:tx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*YU7EF EF7032-5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InnoV 33 LFA</a:t>
                    </a:r>
                  </a:p>
                </c:rich>
              </c:tx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DJ9BV OPT70-13wl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M2 432-13WLA</a:t>
                    </a:r>
                  </a:p>
                </c:rich>
              </c:tx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*M2 432-13WLA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InnoV 34 A LFA 2019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I0JXX 39JXX70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InnoV 34 LFA B 2019</a:t>
                    </a:r>
                  </a:p>
                </c:rich>
              </c:tx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*InnoV 34 LFA B 2019</a:t>
                    </a:r>
                  </a:p>
                </c:rich>
              </c:tx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InnoV 35 LFA 2019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InnoV 38 LFA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*InnoV 38 LFA</a:t>
                    </a:r>
                  </a:p>
                </c:rich>
              </c:tx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InnoV 39 LFA 2019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trendline>
            <c:spPr>
              <a:ln w="38100">
                <a:solidFill>
                  <a:srgbClr val="008000"/>
                </a:solidFill>
              </a:ln>
            </c:spPr>
            <c:trendlineType val="log"/>
            <c:dispEq val="0"/>
            <c:dispRSqr val="0"/>
          </c:trendline>
          <c:xVal>
            <c:numRef>
              <c:f>'VE7BQH 432 MHz Table'!$B$12:$B$137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'VE7BQH 432 MHz Table'!#REF!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axId val="54945553"/>
        <c:axId val="24747930"/>
      </c:scatterChart>
      <c:valAx>
        <c:axId val="54945553"/>
        <c:scaling>
          <c:orientation val="minMax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[wl]</a:t>
                </a:r>
              </a:p>
            </c:rich>
          </c:tx>
          <c:layout>
            <c:manualLayout>
              <c:xMode val="factor"/>
              <c:yMode val="factor"/>
              <c:x val="0.2565"/>
              <c:y val="0.11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747930"/>
        <c:crossesAt val="13"/>
        <c:crossBetween val="midCat"/>
        <c:dispUnits/>
        <c:majorUnit val="1"/>
        <c:minorUnit val="0.4"/>
      </c:valAx>
      <c:valAx>
        <c:axId val="24747930"/>
        <c:scaling>
          <c:orientation val="minMax"/>
          <c:max val="13"/>
          <c:min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G/T</a:t>
                </a:r>
              </a:p>
            </c:rich>
          </c:tx>
          <c:layout>
            <c:manualLayout>
              <c:xMode val="factor"/>
              <c:yMode val="factor"/>
              <c:x val="-0.002"/>
              <c:y val="0.12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945553"/>
        <c:crossesAt val="1"/>
        <c:crossBetween val="midCat"/>
        <c:dispUnits/>
        <c:majorUnit val="1"/>
        <c:minorUnit val="0.0403461932812137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6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144 MHz Antenna G/T vs. Electrical Length (1.0 to 3.5 wl)</a:t>
            </a:r>
          </a:p>
        </c:rich>
      </c:tx>
      <c:layout>
        <c:manualLayout>
          <c:xMode val="factor"/>
          <c:yMode val="factor"/>
          <c:x val="0.003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75"/>
          <c:y val="0.02625"/>
          <c:w val="0.9895"/>
          <c:h val="0.973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'VE7BQH 144 MHz Table'!$A$10</c:f>
              <c:strCache>
                <c:ptCount val="1"/>
                <c:pt idx="0">
                  <c:v>ANTENNA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F5FOD Isotropic Lossless Radiator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+KF2YN Boxkite 4</a:t>
                    </a:r>
                  </a:p>
                </c:rich>
              </c:tx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+Eantenna 144LFA4</a:t>
                    </a:r>
                  </a:p>
                </c:rich>
              </c:tx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+G4CQM WA26075</a:t>
                    </a:r>
                  </a:p>
                </c:rich>
              </c:tx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+Eantenna 144LFA5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G4CQM 6</a:t>
                    </a:r>
                  </a:p>
                </c:rich>
              </c:tx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+KF2YN Boxkite 6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Vine 6 OWL</a:t>
                    </a:r>
                  </a:p>
                </c:rich>
              </c:tx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InnoV 6 LFA-3 2022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*InnoV 6 LFA-3 2022</a:t>
                    </a:r>
                  </a:p>
                </c:rich>
              </c:tx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G0KSC 6 LFA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DG7YBN GTV 2-6m</a:t>
                    </a:r>
                  </a:p>
                </c:rich>
              </c:tx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+I5MZY 5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+G4CQM WA27116</a:t>
                    </a:r>
                  </a:p>
                </c:rich>
              </c:tx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DD0VF 6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*DD0VF 6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M2 2M7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*M2 2M7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+KF2YN Boxkite 7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+YU7XL 8 Hybrid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*YU7XL 8 Hybrid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+G0KSC 7LFA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+*G0KSC 7 LFA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+EAntenna 144LFA7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+DG7YBN 7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Vine 7 FD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+*InnoV 7 FD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+InnoV 7 FD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+PY1MHZ 7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G4CQM 7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InnoV/G0KSC 7 LFA3 2020</a:t>
                    </a:r>
                  </a:p>
                </c:rich>
              </c:tx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+CT1FFU 7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DK7ZB 7</a:t>
                    </a:r>
                  </a:p>
                </c:rich>
              </c:tx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+G4CQM WA9UXO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IK0BZY 6</a:t>
                    </a:r>
                  </a:p>
                </c:rich>
              </c:tx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G4CQM 10 UZ2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+DG7YBN YBN 2-8m</a:t>
                    </a:r>
                  </a:p>
                </c:rich>
              </c:tx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+PY1MHZ 8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I4GBZ 7</a:t>
                    </a:r>
                  </a:p>
                </c:rich>
              </c:tx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*InnoV/G0KSC 8 LFA3 2020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+DG7YBN GTV 2-8w</a:t>
                    </a:r>
                  </a:p>
                </c:rich>
              </c:tx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G0KSC 8LFA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*G0KSC 8LFA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+G4CQM WAX8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EAntenna 144LFA8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W1JR 8 MOD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DJ9BV 1.8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K1FO 10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Vine 8 OWL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YU7EF EF0208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BQH8B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+UR5EAZ 9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G4CQM 8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G4CQM 9 UZ22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+G4CQM WA9C4X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+KF2YN Boxkite9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+CT1FFU 8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+InnoV 8 OWL G/T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G0KSC 8 OWL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+*InnoV 8 OWL G/T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RA3RF 9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InnoV 9 LFA-4 2022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*InnoV 9 LFA-4 2022</a:t>
                    </a:r>
                  </a:p>
                </c:rich>
              </c:tx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I0JXX 8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#I0JXX 8 XPOL H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#I0JXX 8 XPOL V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Antennas-Amplifiers +PA144-9-4.3AP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Ant-Amp +PA144-XPOL-18-5AP Horiz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Ant-Amp +PA144-XPOL-18-5AP Vert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*InnoV/G0KSC 9 LFA3 2020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*DG0OPK 9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DG0OPK 9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+DG7YBN GTV 2-9n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+7arrays GTV 2-9n XPOL H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+7arrays GTV 2-9n XPOL V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*InnoV/G0KSC 9 LFA3 2020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DK7ZB 8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G0KSC 9 OWA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YU7XL TWB21810XL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*YU7XL TWB21810XL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+RA3AQ 9S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M2 9SSB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Cushcraft LFA-2M9EL 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InnoV 9LFA XPOL H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InnoV 9LFA XPOL V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#WiMo WX220 XPOL H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#WiMo WX220 XPOL V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*WiMo WX220 XPOL H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*WiMo WX220 XPOL V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Gulf Alpha 9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Gulf Alpha 9XPOL H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Gulf Alpha 9XPOL V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DJ9BV 2.1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EAntenna 144LFA9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*G0KSC 9LFA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G0KSC 9LFA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YU7EF EF0209V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*YU7EF EF0209V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*OZ5HF 9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OZ5HF 9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YU7EF EF0209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F9FT 11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*CC 13B2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CC 13B2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K1FO 11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CC 215WB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Vine 9 FD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+G0KSC 9 OWL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+KF2YN Boxkite 10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G4CQM CQM12UX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*Flexa 224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Flexa 224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+RA3AQ 9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+G4CQM WAXXX10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+*InnoV 9 OWL G/T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+InnoV 9 OWL G/T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+WiMo WY209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+*WiMo WY209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+CT1FFU 9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ZL1RS 9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Eagle 10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G4CQM CQM12UC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DK7ZB 9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DG7YBN GTV 2-10LT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*InnoV/G0KSC 9 OWL 2020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*InnoV/G0KSC 9 OWL 2020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Vine 10 OWL 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DD0VF 9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*InnoV/G0KSC 10 LFA3 2020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+YU7EF EF0210LT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K5GW 10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+PY1MHZ 11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+I5MZY 9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G4CQM 9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+G0KSC 10 LFA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+*G0KSC 10 LFA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K1FO 12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Directive DSEFO144-12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Directive DSEFO144XPOL-12H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Directive DSEFO144XPOL-12V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*YU7EF EF0210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YU7EF EF0210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Gulf Alpha 11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Gulf Alpha 11 XPOL H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Gulf Alpha 11 XPOL V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+G0KSC 10LFA+2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+YU7XL 17 twin Bm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+G0KSC 10 OWL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I0JXX 12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Antenna-Amplifiers +PA144-10-6AGP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BQH 12J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+*InnoV 10 OWL G/T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+InnoV 10 OWL G/T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+CT1FFU 10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+CT1FFU 10C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M2 12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+KF2YN Boxkite12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+7arrays GTV2-11LT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BQH 10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WB9UWA 12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DK7ZB 10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IZ7NLJ 11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Vine 11 FD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+YU7EF EF0211B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+I5MZY 13 Rev2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I5MZY 13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+YU7XL 11 Hybrid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+*YU7XL 11 Hybrid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+InnoV 10 OWL G/T-2 2020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+*InnoV 10 OWL G/T-2 2020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K1FO 13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YU7XL TWB22205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BQH 13X (1995)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*InnoV/G0KSC 11 LFA3 2020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+DK7ZB 11 OWL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+EAntenna 144LFA11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#M2 20 XPOL H 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#M2 20 XPOL V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+G0KSC 11 LFA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+*G0KSC 11 LFA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+UA9TC 11RS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+G0KSC 11 OWL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*BVO-3WL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BVO-3WL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#BVO-3WL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+G0KSC 11LFA3R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YU7EF EF0211AV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*YU7EF EF0211AV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+YU7EF EF0211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F9FT 16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#SM2CEW 14 XPOL H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#SM2CEW 14 XPOL V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CD15LQDver2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*CD15LQDver2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CD15LQDver1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*CD15LQDver1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I5MZY  13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MBI ModFT17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*F9FT 17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F9FT 17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*CC3219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CC3219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CC3219 MOD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BQH 13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InnoV 11 OWL G/T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DJ9BV 3.2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+DG7YBN GTV 2-12w Mk1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*+DG7YBN GTV 2-12w Mk1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K1FO 14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+DG7YBN GTV 2-12w Mk2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*+DG7YBN GTV 2-12w Mk2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+KF2YN Boxkite 13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UR5EAZ 12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+*DG7YBN GTV 2-12n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+DG7YBN GTV 2-12n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+*Dual PA144-12-7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+Dual PA144-12-7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+DK7ZB 12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+InnoV 11 G/T-2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+G0KSC 12 LFA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+G0KSC 12 OWA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G4CQM 11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+*InnoV 12 OWL G/T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+InnoV 12 OWL G/T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*InnoV/G0KSC 12 LFA3 2020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+PY1MHZ 12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DK7ZB 11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+UA9TC 12RS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+G0KSC 12 LFA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*+G0KSC 12 LFA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Cushcraft LFA-2M12EL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MBI 3.4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+G0KSC 12LFA 2R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+*G0KSC 12LFA 2R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InnoV 12 LFA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+PY1MHZ 14A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Gulf Alpha 14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Gulf Alpha 14 XPOL H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Gulf Alpha 14 XPOL V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YU7EF EF0212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M2 2MXP22A XPOL H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M2 2MXP22A XPOL V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InnoV 12 OWL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17LQD EKM#1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17LQD EKM#2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+DL6WU 14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DJ9BV 3.6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K1FO 15</a:t>
                    </a:r>
                  </a:p>
                </c:rich>
              </c:tx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Directive DSEFO144-15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+EAntenna 144LFA13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+InnoV 13 OWL G/T v2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+*InnoV 13 OWL G/T v2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+InnoV 12 OWL G/T-2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+*InnoV 12 OWL G/T-2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+Dual PA144-13-8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+*Dual PA144-13-8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DK7ZB 12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+PY1MHZ 13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+UA9TC 13RS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*InnoV/G0KSC 13 LFA3 2020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+G0KSC 13 LFA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+G0KSC 13 LFA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*G0KSC 13 LFA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InnoV 13 LFA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YU7EF EF0213M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+YU7EF EF0213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InnoV 13 OWL G/T</a:t>
                    </a:r>
                  </a:p>
                </c:rich>
              </c:tx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IK0BZY 12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+DG7YBN GTV 2-14w</a:t>
                    </a:r>
                  </a:p>
                </c:rich>
              </c:tx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+*DG7YBN GTV 2-14w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BVO2-4WL</a:t>
                    </a:r>
                  </a:p>
                </c:rich>
              </c:tx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DJ9BV 4.0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K1FO 16</a:t>
                    </a:r>
                  </a:p>
                </c:rich>
              </c:tx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+SV 2SA13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#SV 2SA13 XPOL H</a:t>
                    </a:r>
                  </a:p>
                </c:rich>
              </c:tx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#SV 2SA13 XPOL V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HG VB-215DX</a:t>
                    </a:r>
                  </a:p>
                </c:rich>
              </c:tx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CC3219 MOD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KLM 16LBX</a:t>
                    </a:r>
                  </a:p>
                </c:rich>
              </c:tx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DK7ZB 14 OWL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WB9UWA 15</a:t>
                    </a:r>
                  </a:p>
                </c:rich>
              </c:tx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*CC4218XL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CC4218XL</a:t>
                    </a:r>
                  </a:p>
                </c:rich>
              </c:tx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+G0KSC 14 LFA 3R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+*G0KSC 14 LFA 3R</a:t>
                    </a:r>
                  </a:p>
                </c:rich>
              </c:tx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+Antennas-Amp PA144-14-9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+*Antennas-Amp PA144-14-9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+PY1MHZ 14B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+InnoV 14 LFA Ver 3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YU7EF EF0214M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+UA9TC 14RS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+InnoV 13 OWL G/T-2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+*InnoV 13 OWL G/T-2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+DK7ZB 13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G4CQM CQM14DXL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*InnoV/G0KSC 14 LFA3 2020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Cushcraft LFA-2M14EL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+G0KSC 14 LFA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+*G0KSC 14 LFA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+KF2YN Boxkite 16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InnoV 14 LFA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*InnoV 14 LFA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+InnoV 14 OWL G/T v2</a:t>
                    </a:r>
                  </a:p>
                </c:rich>
              </c:tx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+*InnoV 14 OWL G/T v2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+*InnoV 14 OWL G/T v2</a:t>
                    </a:r>
                  </a:p>
                </c:rich>
              </c:tx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+*Dual PA144-14-9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+Dual PA144-14-9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YU7EF EF0214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YU7EF 14LT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K1FO 17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DJ9BV 4.4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1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SHARK 20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1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I0JXX 16JXX2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1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*CC17B2</a:t>
                    </a:r>
                  </a:p>
                </c:rich>
              </c:tx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1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CC17B2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1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RA3AQ-14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1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G4CQM 16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1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YU7EF EF0215M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1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+InnoV 14 OWL G/T-2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1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+*InnoV 14 OWL G/T-2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2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DK7ZB 14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2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+PY1MHZ 15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2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+DG7YBN GTV 2-16w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2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*DG7YBN GTV 2-16w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2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G0KSC 15 LFA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2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*G0KSC 15 LFA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2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InnoV 15 LFA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2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*InnoV 15 LFA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2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K1FO 18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2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+InnoV 15 OWL G/T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3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*+InnoV 15 OWL G/T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3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*M2 28 XPOL H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3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*M2 28 XPOL V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3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#M2 28 XPOL H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3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#M2 28 XPOL V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3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DJ9BV 4.8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3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*M2 5WL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3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M2 5WL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3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YU7EF EF0215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3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+RU1AA_2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4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+RA3AQ 15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4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*+SM5BSZ 14 XPOL H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4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*+SM5BSZ 14 XPOL V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4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+SM5BSZ 14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4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+SM5BSZ 14 XPOL H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4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+SM5BSZ 14 XPOL V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4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K5GW 17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4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SM2CEW 19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4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#SM2CEW 19 XPOL H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4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#SM2CEW 19 XPOL V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5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+G0KSC 16 OWL XPOL H</a:t>
                    </a:r>
                  </a:p>
                </c:rich>
              </c:tx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5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+G0KSC 16 OWL XPOL V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5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*BVO-5WL</a:t>
                    </a:r>
                  </a:p>
                </c:rich>
              </c:tx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5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BVO-5WL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5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+InnoV 15 OWL G/T-2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5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+*InnoV 15 OWL G/T-2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5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YU7EF EF0216M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5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+G0KSC 16 LFA3R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5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K1FO 19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5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Directive DSEFO144-19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6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+G0KSC 16 LFA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6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+*G0KSC 16 LFA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6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+Eantenna 144LFA16 H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6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+EAntenna 144LFA16 V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6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Cushcraft LFA-2M16EL</a:t>
                    </a:r>
                  </a:p>
                </c:rich>
              </c:tx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6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+EAntenna 144LFA16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6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InnoV 16 LFA</a:t>
                    </a:r>
                  </a:p>
                </c:rich>
              </c:tx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6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RU1AA 15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6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*M2 18XXX</a:t>
                    </a:r>
                  </a:p>
                </c:rich>
              </c:tx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6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M2 18XXX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7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YU7EF EF0216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7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+*Dual PA144-16-12</a:t>
                    </a:r>
                  </a:p>
                </c:rich>
              </c:tx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7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+Dual PA144-16-12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7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InnoV 16 OWL G/T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7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InnoV 17 OWL G/T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7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*InnoV 17 OWL G/T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7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G0KSC 17 LFA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7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*G0KSC 17 LFA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7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InnoV 17 LFA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7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*M2 19XXX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8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M2 19XXX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8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YU7EF EF0217XM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8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#M2 32 XPOL H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8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#M2 32 XPOL V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8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*M2 32 XPOL H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8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*M2 32 XPOL V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8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YU7EF EF0217X</a:t>
                    </a:r>
                  </a:p>
                </c:rich>
              </c:tx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8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*YU7EF EF0217X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8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RU1AA 17</a:t>
                    </a:r>
                  </a:p>
                </c:rich>
              </c:tx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8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+G0KSC 17 OWL G/T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9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+G0KSC 17 OWL G/T</a:t>
                    </a:r>
                  </a:p>
                </c:rich>
              </c:tx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9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+G0KSC 17 OWL G/T H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9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+G0KSC 17 OWL G/T V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9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DK7ZB 17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9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YU7EF EF0217M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9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BVO-6WL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9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+G0KSC 18 LFA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9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*G0KSC 18 LFA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9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InnoV 18 LFA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9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AF9Y 22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0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+RA3AQ 18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0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*RA3AQ 18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0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MBI 6.6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0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DK7ZB 19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0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InnoV 19 LFA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0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*InnoV 19 LFA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0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#BQH 25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trendline>
            <c:spPr>
              <a:ln w="38100">
                <a:solidFill>
                  <a:srgbClr val="008000"/>
                </a:solidFill>
              </a:ln>
            </c:spPr>
            <c:trendlineType val="log"/>
            <c:dispEq val="0"/>
            <c:dispRSqr val="0"/>
          </c:trendline>
          <c:xVal>
            <c:numRef>
              <c:f>'VE7BQH 144 MHz Table'!$B$12:$B$429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'VE7BQH 144 MHz Table'!#REF!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axId val="21404779"/>
        <c:axId val="58425284"/>
      </c:scatterChart>
      <c:valAx>
        <c:axId val="21404779"/>
        <c:scaling>
          <c:orientation val="minMax"/>
          <c:max val="3.5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[wl]</a:t>
                </a:r>
              </a:p>
            </c:rich>
          </c:tx>
          <c:layout>
            <c:manualLayout>
              <c:xMode val="factor"/>
              <c:yMode val="factor"/>
              <c:x val="0.2565"/>
              <c:y val="0.11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425284"/>
        <c:crossesAt val="0"/>
        <c:crossBetween val="midCat"/>
        <c:dispUnits/>
      </c:valAx>
      <c:valAx>
        <c:axId val="58425284"/>
        <c:scaling>
          <c:orientation val="minMax"/>
          <c:max val="0"/>
          <c:min val="-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G/T</a:t>
                </a:r>
              </a:p>
            </c:rich>
          </c:tx>
          <c:layout>
            <c:manualLayout>
              <c:xMode val="factor"/>
              <c:yMode val="factor"/>
              <c:x val="0.00425"/>
              <c:y val="0.13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40477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144 MHz Antenna G/T vs. Electrical Length (3.0 to 6.0 wl)</a:t>
            </a:r>
          </a:p>
        </c:rich>
      </c:tx>
      <c:layout>
        <c:manualLayout>
          <c:xMode val="factor"/>
          <c:yMode val="factor"/>
          <c:x val="0.003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75"/>
          <c:y val="0.03325"/>
          <c:w val="0.9895"/>
          <c:h val="0.966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'VE7BQH 144 MHz Table'!$A$10</c:f>
              <c:strCache>
                <c:ptCount val="1"/>
                <c:pt idx="0">
                  <c:v>ANTENNA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F5FOD Isotropic Lossless Radiator</a:t>
                    </a:r>
                  </a:p>
                </c:rich>
              </c:tx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+KF2YN Boxkite 4</a:t>
                    </a:r>
                  </a:p>
                </c:rich>
              </c:tx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+Eantenna 144LFA4</a:t>
                    </a:r>
                  </a:p>
                </c:rich>
              </c:tx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+G4CQM WA26075</a:t>
                    </a:r>
                  </a:p>
                </c:rich>
              </c:tx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+Eantenna 144LFA5</a:t>
                    </a:r>
                  </a:p>
                </c:rich>
              </c:tx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G4CQM 6</a:t>
                    </a:r>
                  </a:p>
                </c:rich>
              </c:tx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+KF2YN Boxkite 6</a:t>
                    </a:r>
                  </a:p>
                </c:rich>
              </c:tx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Vine 6 OWL</a:t>
                    </a:r>
                  </a:p>
                </c:rich>
              </c:tx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InnoV 6 LFA-3 2022</a:t>
                    </a:r>
                  </a:p>
                </c:rich>
              </c:tx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*InnoV 6 LFA-3 2022</a:t>
                    </a:r>
                  </a:p>
                </c:rich>
              </c:tx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G0KSC 6 LFA</a:t>
                    </a:r>
                  </a:p>
                </c:rich>
              </c:tx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DG7YBN GTV 2-6m</a:t>
                    </a:r>
                  </a:p>
                </c:rich>
              </c:tx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+I5MZY 5</a:t>
                    </a:r>
                  </a:p>
                </c:rich>
              </c:tx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+G4CQM WA27116</a:t>
                    </a:r>
                  </a:p>
                </c:rich>
              </c:tx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DD0VF 6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*DD0VF 6</a:t>
                    </a:r>
                  </a:p>
                </c:rich>
              </c:tx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M2 2M7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*M2 2M7</a:t>
                    </a:r>
                  </a:p>
                </c:rich>
              </c:tx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+KF2YN Boxkite 7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+YU7XL 8 Hybrid</a:t>
                    </a:r>
                  </a:p>
                </c:rich>
              </c:tx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*YU7XL 8 Hybrid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+G0KSC 7LFA</a:t>
                    </a:r>
                  </a:p>
                </c:rich>
              </c:tx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+*G0KSC 7 LFA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+EAntenna 144LFA7</a:t>
                    </a:r>
                  </a:p>
                </c:rich>
              </c:tx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+DG7YBN 7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Vine 7 FD</a:t>
                    </a:r>
                  </a:p>
                </c:rich>
              </c:tx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+*InnoV 7 FD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+InnoV 7 FD</a:t>
                    </a:r>
                  </a:p>
                </c:rich>
              </c:tx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+PY1MHZ 7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G4CQM 7</a:t>
                    </a:r>
                  </a:p>
                </c:rich>
              </c:tx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InnoV/G0KSC 7 LFA3 2020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+CT1FFU 7</a:t>
                    </a:r>
                  </a:p>
                </c:rich>
              </c:tx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DK7ZB 7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+G4CQM WA9UXO</a:t>
                    </a:r>
                  </a:p>
                </c:rich>
              </c:tx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IK0BZY 6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G4CQM 10 UZ2</a:t>
                    </a:r>
                  </a:p>
                </c:rich>
              </c:tx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+DG7YBN YBN 2-8m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+PY1MHZ 8</a:t>
                    </a:r>
                  </a:p>
                </c:rich>
              </c:tx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I4GBZ 7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*InnoV/G0KSC 8 LFA3 2020</a:t>
                    </a:r>
                  </a:p>
                </c:rich>
              </c:tx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+DG7YBN GTV 2-8w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G0KSC 8LFA</a:t>
                    </a:r>
                  </a:p>
                </c:rich>
              </c:tx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*G0KSC 8LFA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+G4CQM WAX8</a:t>
                    </a:r>
                  </a:p>
                </c:rich>
              </c:tx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EAntenna 144LFA8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W1JR 8 MOD</a:t>
                    </a:r>
                  </a:p>
                </c:rich>
              </c:tx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DJ9BV 1.8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K1FO 10</a:t>
                    </a:r>
                  </a:p>
                </c:rich>
              </c:tx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Vine 8 OWL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YU7EF EF0208</a:t>
                    </a:r>
                  </a:p>
                </c:rich>
              </c:tx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BQH8B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+UR5EAZ 9</a:t>
                    </a:r>
                  </a:p>
                </c:rich>
              </c:tx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G4CQM 8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G4CQM 9 UZ22</a:t>
                    </a:r>
                  </a:p>
                </c:rich>
              </c:tx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+G4CQM WA9C4X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+KF2YN Boxkite9</a:t>
                    </a:r>
                  </a:p>
                </c:rich>
              </c:tx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+CT1FFU 8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+InnoV 8 OWL G/T</a:t>
                    </a:r>
                  </a:p>
                </c:rich>
              </c:tx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G0KSC 8 OWL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+*InnoV 8 OWL G/T</a:t>
                    </a:r>
                  </a:p>
                </c:rich>
              </c:tx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RA3RF 9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InnoV 9 LFA-4 2022</a:t>
                    </a:r>
                  </a:p>
                </c:rich>
              </c:tx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*InnoV 9 LFA-4 2022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I0JXX 8</a:t>
                    </a:r>
                  </a:p>
                </c:rich>
              </c:tx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#I0JXX 8 XPOL H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#I0JXX 8 XPOL V</a:t>
                    </a:r>
                  </a:p>
                </c:rich>
              </c:tx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Antennas-Amplifiers +PA144-9-4.3AP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Ant-Amp +PA144-XPOL-18-5AP Horiz</a:t>
                    </a:r>
                  </a:p>
                </c:rich>
              </c:tx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Ant-Amp +PA144-XPOL-18-5AP Vert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*InnoV/G0KSC 9 LFA3 2020</a:t>
                    </a:r>
                  </a:p>
                </c:rich>
              </c:tx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*DG0OPK 9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DG0OPK 9</a:t>
                    </a:r>
                  </a:p>
                </c:rich>
              </c:tx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+DG7YBN GTV 2-9n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+7arrays GTV 2-9n XPOL H</a:t>
                    </a:r>
                  </a:p>
                </c:rich>
              </c:tx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+7arrays GTV 2-9n XPOL V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*InnoV/G0KSC 9 LFA3 2020</a:t>
                    </a:r>
                  </a:p>
                </c:rich>
              </c:tx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DK7ZB 8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G0KSC 9 OWA</a:t>
                    </a:r>
                  </a:p>
                </c:rich>
              </c:tx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YU7XL TWB21810XL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*YU7XL TWB21810XL</a:t>
                    </a:r>
                  </a:p>
                </c:rich>
              </c:tx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+RA3AQ 9S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M2 9SSB</a:t>
                    </a:r>
                  </a:p>
                </c:rich>
              </c:tx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Cushcraft LFA-2M9EL 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InnoV 9LFA XPOL H</a:t>
                    </a:r>
                  </a:p>
                </c:rich>
              </c:tx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InnoV 9LFA XPOL V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#WiMo WX220 XPOL H</a:t>
                    </a:r>
                  </a:p>
                </c:rich>
              </c:tx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#WiMo WX220 XPOL V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*WiMo WX220 XPOL H</a:t>
                    </a:r>
                  </a:p>
                </c:rich>
              </c:tx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*WiMo WX220 XPOL V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Gulf Alpha 9</a:t>
                    </a:r>
                  </a:p>
                </c:rich>
              </c:tx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Gulf Alpha 9XPOL H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Gulf Alpha 9XPOL V</a:t>
                    </a:r>
                  </a:p>
                </c:rich>
              </c:tx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DJ9BV 2.1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EAntenna 144LFA9</a:t>
                    </a:r>
                  </a:p>
                </c:rich>
              </c:tx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*G0KSC 9LFA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G0KSC 9LFA</a:t>
                    </a:r>
                  </a:p>
                </c:rich>
              </c:tx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YU7EF EF0209V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*YU7EF EF0209V</a:t>
                    </a:r>
                  </a:p>
                </c:rich>
              </c:tx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*OZ5HF 9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OZ5HF 9</a:t>
                    </a:r>
                  </a:p>
                </c:rich>
              </c:tx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YU7EF EF0209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F9FT 11</a:t>
                    </a:r>
                  </a:p>
                </c:rich>
              </c:tx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*CC 13B2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CC 13B2</a:t>
                    </a:r>
                  </a:p>
                </c:rich>
              </c:tx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K1FO 11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CC 215WB</a:t>
                    </a:r>
                  </a:p>
                </c:rich>
              </c:tx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Vine 9 FD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+G0KSC 9 OWL</a:t>
                    </a:r>
                  </a:p>
                </c:rich>
              </c:tx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+KF2YN Boxkite 10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G4CQM CQM12UX</a:t>
                    </a:r>
                  </a:p>
                </c:rich>
              </c:tx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*Flexa 224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Flexa 224</a:t>
                    </a:r>
                  </a:p>
                </c:rich>
              </c:tx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+RA3AQ 9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+G4CQM WAXXX10</a:t>
                    </a:r>
                  </a:p>
                </c:rich>
              </c:tx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+*InnoV 9 OWL G/T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+InnoV 9 OWL G/T</a:t>
                    </a:r>
                  </a:p>
                </c:rich>
              </c:tx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+WiMo WY209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+*WiMo WY209</a:t>
                    </a:r>
                  </a:p>
                </c:rich>
              </c:tx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+CT1FFU 9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ZL1RS 9</a:t>
                    </a:r>
                  </a:p>
                </c:rich>
              </c:tx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Eagle 10</a:t>
                    </a:r>
                  </a:p>
                </c:rich>
              </c:tx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G4CQM CQM12UC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DK7ZB 9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DG7YBN GTV 2-10LT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*InnoV/G0KSC 9 OWL 2020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*InnoV/G0KSC 9 OWL 2020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Vine 10 OWL 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DD0VF 9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*InnoV/G0KSC 10 LFA3 2020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+YU7EF EF0210LT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K5GW 10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+PY1MHZ 11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+I5MZY 9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G4CQM 9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+G0KSC 10 LFA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+*G0KSC 10 LFA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K1FO 12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Directive DSEFO144-12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Directive DSEFO144XPOL-12H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Directive DSEFO144XPOL-12V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*YU7EF EF0210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YU7EF EF0210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Gulf Alpha 11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Gulf Alpha 11 XPOL H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Gulf Alpha 11 XPOL V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+G0KSC 10LFA+2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+YU7XL 17 twin Bm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+G0KSC 10 OWL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I0JXX 12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Antenna-Amplifiers +PA144-10-6AGP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BQH 12J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+*InnoV 10 OWL G/T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+InnoV 10 OWL G/T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+CT1FFU 10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+CT1FFU 10C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M2 12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+KF2YN Boxkite12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+7arrays GTV2-11LT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BQH 10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WB9UWA 12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DK7ZB 10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IZ7NLJ 11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Vine 11 FD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+YU7EF EF0211B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+I5MZY 13 Rev2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I5MZY 13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+YU7XL 11 Hybrid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+*YU7XL 11 Hybrid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+InnoV 10 OWL G/T-2 2020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+*InnoV 10 OWL G/T-2 2020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K1FO 13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YU7XL TWB22205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BQH 13X (1995)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*InnoV/G0KSC 11 LFA3 2020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+DK7ZB 11 OWL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+EAntenna 144LFA11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#M2 20 XPOL H 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#M2 20 XPOL V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+G0KSC 11 LFA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+*G0KSC 11 LFA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+UA9TC 11RS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+G0KSC 11 OWL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*BVO-3WL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BVO-3WL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#BVO-3WL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+G0KSC 11LFA3R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YU7EF EF0211AV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*YU7EF EF0211AV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+YU7EF EF0211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F9FT 16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#SM2CEW 14 XPOL H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#SM2CEW 14 XPOL V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CD15LQDver2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*CD15LQDver2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CD15LQDver1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*CD15LQDver1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I5MZY  13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MBI ModFT17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*F9FT 17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F9FT 17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*CC3219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CC3219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CC3219 MOD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BQH 13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InnoV 11 OWL G/T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DJ9BV 3.2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+DG7YBN GTV 2-12w Mk1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*+DG7YBN GTV 2-12w Mk1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K1FO 14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+DG7YBN GTV 2-12w Mk2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*+DG7YBN GTV 2-12w Mk2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+KF2YN Boxkite 13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UR5EAZ 12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+*DG7YBN GTV 2-12n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+DG7YBN GTV 2-12n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+*Dual PA144-12-7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+Dual PA144-12-7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+DK7ZB 12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+InnoV 11 G/T-2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+G0KSC 12 LFA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+G0KSC 12 OWA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G4CQM 11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+*InnoV 12 OWL G/T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+InnoV 12 OWL G/T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*InnoV/G0KSC 12 LFA3 2020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+PY1MHZ 12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DK7ZB 11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+UA9TC 12RS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+G0KSC 12 LFA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*+G0KSC 12 LFA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Cushcraft LFA-2M12EL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MBI 3.4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+G0KSC 12LFA 2R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+*G0KSC 12LFA 2R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InnoV 12 LFA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+PY1MHZ 14A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Gulf Alpha 14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Gulf Alpha 14 XPOL H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Gulf Alpha 14 XPOL V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YU7EF EF0212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M2 2MXP22A XPOL H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M2 2MXP22A XPOL V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InnoV 12 OWL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17LQD EKM#1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17LQD EKM#2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+DL6WU 14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DJ9BV 3.6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K1FO 15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Directive DSEFO144-15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+EAntenna 144LFA13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+InnoV 13 OWL G/T v2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+*InnoV 13 OWL G/T v2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+InnoV 12 OWL G/T-2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+*InnoV 12 OWL G/T-2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+Dual PA144-13-8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+*Dual PA144-13-8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DK7ZB 12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+PY1MHZ 13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+UA9TC 13RS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*InnoV/G0KSC 13 LFA3 2020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+G0KSC 13 LFA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+G0KSC 13 LFA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*G0KSC 13 LFA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InnoV 13 LFA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YU7EF EF0213M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+YU7EF EF0213</a:t>
                    </a:r>
                  </a:p>
                </c:rich>
              </c:tx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InnoV 13 OWL G/T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IK0BZY 12</a:t>
                    </a:r>
                  </a:p>
                </c:rich>
              </c:tx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+DG7YBN GTV 2-14w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+*DG7YBN GTV 2-14w</a:t>
                    </a:r>
                  </a:p>
                </c:rich>
              </c:tx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BVO2-4WL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DJ9BV 4.0</a:t>
                    </a:r>
                  </a:p>
                </c:rich>
              </c:tx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K1FO 16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+SV 2SA13</a:t>
                    </a:r>
                  </a:p>
                </c:rich>
              </c:tx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#SV 2SA13 XPOL H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#SV 2SA13 XPOL V</a:t>
                    </a:r>
                  </a:p>
                </c:rich>
              </c:tx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HG VB-215DX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CC3219 MOD</a:t>
                    </a:r>
                  </a:p>
                </c:rich>
              </c:tx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KLM 16LBX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DK7ZB 14 OWL</a:t>
                    </a:r>
                  </a:p>
                </c:rich>
              </c:tx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WB9UWA 15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*CC4218XL</a:t>
                    </a:r>
                  </a:p>
                </c:rich>
              </c:tx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CC4218XL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+G0KSC 14 LFA 3R</a:t>
                    </a:r>
                  </a:p>
                </c:rich>
              </c:tx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+*G0KSC 14 LFA 3R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+Antennas-Amp PA144-14-9</a:t>
                    </a:r>
                  </a:p>
                </c:rich>
              </c:tx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+*Antennas-Amp PA144-14-9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+PY1MHZ 14B</a:t>
                    </a:r>
                  </a:p>
                </c:rich>
              </c:tx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+InnoV 14 LFA Ver 3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YU7EF EF0214M</a:t>
                    </a:r>
                  </a:p>
                </c:rich>
              </c:tx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+UA9TC 14RS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+InnoV 13 OWL G/T-2</a:t>
                    </a:r>
                  </a:p>
                </c:rich>
              </c:tx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+*InnoV 13 OWL G/T-2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+DK7ZB 13</a:t>
                    </a:r>
                  </a:p>
                </c:rich>
              </c:tx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G4CQM CQM14DXL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*InnoV/G0KSC 14 LFA3 2020</a:t>
                    </a:r>
                  </a:p>
                </c:rich>
              </c:tx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Cushcraft LFA-2M14EL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+G0KSC 14 LFA</a:t>
                    </a:r>
                  </a:p>
                </c:rich>
              </c:tx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+*G0KSC 14 LFA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+KF2YN Boxkite 16</a:t>
                    </a:r>
                  </a:p>
                </c:rich>
              </c:tx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InnoV 14 LFA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*InnoV 14 LFA</a:t>
                    </a:r>
                  </a:p>
                </c:rich>
              </c:tx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+InnoV 14 OWL G/T v2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+*InnoV 14 OWL G/T v2</a:t>
                    </a:r>
                  </a:p>
                </c:rich>
              </c:tx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+*InnoV 14 OWL G/T v2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+*Dual PA144-14-9</a:t>
                    </a:r>
                  </a:p>
                </c:rich>
              </c:tx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+Dual PA144-14-9</a:t>
                    </a:r>
                  </a:p>
                </c:rich>
              </c:tx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YU7EF EF0214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YU7EF 14LT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K1FO 17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1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DJ9BV 4.4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1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SHARK 20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1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I0JXX 16JXX2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1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*CC17B2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1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CC17B2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1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RA3AQ-14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1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G4CQM 16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1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YU7EF EF0215M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1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+InnoV 14 OWL G/T-2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2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+*InnoV 14 OWL G/T-2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2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DK7ZB 14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2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+PY1MHZ 15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2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+DG7YBN GTV 2-16w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2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*DG7YBN GTV 2-16w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2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G0KSC 15 LFA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2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*G0KSC 15 LFA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2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InnoV 15 LFA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2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*InnoV 15 LFA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2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K1FO 18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3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+InnoV 15 OWL G/T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3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*+InnoV 15 OWL G/T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3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*M2 28 XPOL H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3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*M2 28 XPOL V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3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#M2 28 XPOL H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3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#M2 28 XPOL V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3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DJ9BV 4.8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3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*M2 5WL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3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M2 5WL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3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YU7EF EF0215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4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+RU1AA_2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4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+RA3AQ 15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4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*+SM5BSZ 14 XPOL H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4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*+SM5BSZ 14 XPOL V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4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+SM5BSZ 14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4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+SM5BSZ 14 XPOL H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4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+SM5BSZ 14 XPOL V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4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K5GW 17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4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SM2CEW 19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4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#SM2CEW 19 XPOL H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5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#SM2CEW 19 XPOL V</a:t>
                    </a:r>
                  </a:p>
                </c:rich>
              </c:tx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5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+G0KSC 16 OWL XPOL H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5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+G0KSC 16 OWL XPOL V</a:t>
                    </a:r>
                  </a:p>
                </c:rich>
              </c:tx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5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*BVO-5WL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5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BVO-5WL</a:t>
                    </a:r>
                  </a:p>
                </c:rich>
              </c:tx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5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+InnoV 15 OWL G/T-2</a:t>
                    </a:r>
                  </a:p>
                </c:rich>
              </c:tx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5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+*InnoV 15 OWL G/T-2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5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YU7EF EF0216M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5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+G0KSC 16 LFA3R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5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K1FO 19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6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Directive DSEFO144-19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6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+G0KSC 16 LFA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6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+*G0KSC 16 LFA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6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+Eantenna 144LFA16 H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6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+EAntenna 144LFA16 V</a:t>
                    </a:r>
                  </a:p>
                </c:rich>
              </c:tx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6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Cushcraft LFA-2M16EL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6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+EAntenna 144LFA16</a:t>
                    </a:r>
                  </a:p>
                </c:rich>
              </c:tx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6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InnoV 16 LFA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6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RU1AA 15</a:t>
                    </a:r>
                  </a:p>
                </c:rich>
              </c:tx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6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*M2 18XXX</a:t>
                    </a:r>
                  </a:p>
                </c:rich>
              </c:tx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7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M2 18XXX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7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YU7EF EF0216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7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+*Dual PA144-16-12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7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+Dual PA144-16-12</a:t>
                    </a:r>
                  </a:p>
                </c:rich>
              </c:tx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7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InnoV 16 OWL G/T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7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InnoV 17 OWL G/T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7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*InnoV 17 OWL G/T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7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G0KSC 17 LFA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7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*G0KSC 17 LFA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7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InnoV 17 LFA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8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*M2 19XXX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8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M2 19XXX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8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YU7EF EF0217XM</a:t>
                    </a:r>
                  </a:p>
                </c:rich>
              </c:tx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8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#M2 32 XPOL H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8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#M2 32 XPOL V</a:t>
                    </a:r>
                  </a:p>
                </c:rich>
              </c:tx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8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*M2 32 XPOL H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8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*M2 32 XPOL V</a:t>
                    </a:r>
                  </a:p>
                </c:rich>
              </c:tx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8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YU7EF EF0217X</a:t>
                    </a:r>
                  </a:p>
                </c:rich>
              </c:tx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8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*YU7EF EF0217X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8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RU1AA 17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9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+G0KSC 17 OWL G/T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9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+G0KSC 17 OWL G/T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9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+G0KSC 17 OWL G/T H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9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+G0KSC 17 OWL G/T V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9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DK7ZB 17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9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YU7EF EF0217M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9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BVO-6WL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9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+G0KSC 18 LFA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9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*G0KSC 18 LFA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9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InnoV 18 LFA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0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AF9Y 22</a:t>
                    </a:r>
                  </a:p>
                </c:rich>
              </c:tx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0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+RA3AQ 18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0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*RA3AQ 18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0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MBI 6.6</a:t>
                    </a:r>
                  </a:p>
                </c:rich>
              </c:tx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0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DK7ZB 19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0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InnoV 19 LFA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0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*InnoV 19 LFA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trendline>
            <c:spPr>
              <a:ln w="38100">
                <a:solidFill>
                  <a:srgbClr val="008000"/>
                </a:solidFill>
              </a:ln>
            </c:spPr>
            <c:trendlineType val="log"/>
            <c:dispEq val="0"/>
            <c:dispRSqr val="0"/>
          </c:trendline>
          <c:xVal>
            <c:numRef>
              <c:f>'VE7BQH 144 MHz Table'!$B$12:$B$429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'VE7BQH 144 MHz Table'!#REF!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axId val="56065509"/>
        <c:axId val="34827534"/>
      </c:scatterChart>
      <c:valAx>
        <c:axId val="56065509"/>
        <c:scaling>
          <c:orientation val="minMax"/>
          <c:max val="6"/>
          <c:min val="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[wl]</a:t>
                </a:r>
              </a:p>
            </c:rich>
          </c:tx>
          <c:layout>
            <c:manualLayout>
              <c:xMode val="factor"/>
              <c:yMode val="factor"/>
              <c:x val="0.25625"/>
              <c:y val="0.1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827534"/>
        <c:crossesAt val="1"/>
        <c:crossBetween val="midCat"/>
        <c:dispUnits/>
      </c:valAx>
      <c:valAx>
        <c:axId val="34827534"/>
        <c:scaling>
          <c:orientation val="minMax"/>
          <c:max val="1"/>
          <c:min val="-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G/T</a:t>
                </a:r>
              </a:p>
            </c:rich>
          </c:tx>
          <c:layout>
            <c:manualLayout>
              <c:xMode val="factor"/>
              <c:yMode val="factor"/>
              <c:x val="0.00425"/>
              <c:y val="0.10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06550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50 MHz Single Antenna G/Ta vs. Electrical Length (0.5 to 4.0 wl)</a:t>
            </a:r>
          </a:p>
        </c:rich>
      </c:tx>
      <c:layout>
        <c:manualLayout>
          <c:xMode val="factor"/>
          <c:yMode val="factor"/>
          <c:x val="0.00375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75"/>
          <c:y val="0.03325"/>
          <c:w val="0.9895"/>
          <c:h val="0.966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'VE7BQH 50 MHz Table'!$A$10</c:f>
              <c:strCache>
                <c:ptCount val="1"/>
                <c:pt idx="0">
                  <c:v>ANTENNA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3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Isotropic Lossless Radiator</a:t>
                    </a:r>
                  </a:p>
                </c:rich>
              </c:tx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3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PY1MHZ 2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3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G0KSC 2 LFA-Q</a:t>
                    </a:r>
                  </a:p>
                </c:rich>
              </c:tx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3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InnoV 2 LFA-Q</a:t>
                    </a:r>
                  </a:p>
                </c:rich>
              </c:tx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3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InnoV 2 LFA</a:t>
                    </a:r>
                  </a:p>
                </c:rich>
              </c:tx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3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InnoV 3 OWL G/T</a:t>
                    </a:r>
                  </a:p>
                </c:rich>
              </c:tx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3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G0KSC 3el-Q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3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Cushcraft A50-3S</a:t>
                    </a:r>
                  </a:p>
                </c:rich>
              </c:tx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3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YU7EF EF0603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3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PY1MHZ 3</a:t>
                    </a:r>
                  </a:p>
                </c:rich>
              </c:tx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3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DK7ZB 3 28 ohm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3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DK7ZB 3 12.5 ohm</a:t>
                    </a:r>
                  </a:p>
                </c:rich>
              </c:tx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3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Moxon GW3YDX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3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InnoV 3 LFA-Q 1.91m</a:t>
                    </a:r>
                  </a:p>
                </c:rich>
              </c:tx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3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G0KSC 3 1.94m LFA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3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EAntenna 50LFA3</a:t>
                    </a:r>
                  </a:p>
                </c:rich>
              </c:tx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3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M² 6M3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3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DK7ZB 4 28 ohm</a:t>
                    </a:r>
                  </a:p>
                </c:rich>
              </c:tx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3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G0KSC 3 Quad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3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YU7EF EF0604S</a:t>
                    </a:r>
                  </a:p>
                </c:rich>
              </c:tx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3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DK7ZB 3 28 ohm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3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InnoV 5 OP-DES</a:t>
                    </a:r>
                  </a:p>
                </c:rich>
              </c:tx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3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PY1MHZ 4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3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InnoV 4 LFA 2.8m</a:t>
                    </a:r>
                  </a:p>
                </c:rich>
              </c:tx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3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DK7ZB 4 12.5 ohm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3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G0KSC 4 Quad</a:t>
                    </a:r>
                  </a:p>
                </c:rich>
              </c:tx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3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EAntenna 50LFA4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3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InnoV 4 LFA 3.33m</a:t>
                    </a:r>
                  </a:p>
                </c:rich>
              </c:tx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3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InnoV 4 LFA-Q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3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F9FT 5 220505</a:t>
                    </a:r>
                  </a:p>
                </c:rich>
              </c:tx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3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*F9FT 5 220505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3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G0KSC 4el-Q</a:t>
                    </a:r>
                  </a:p>
                </c:rich>
              </c:tx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3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HyGain 4 VB-64DX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3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Telrex 4-6m</a:t>
                    </a:r>
                  </a:p>
                </c:rich>
              </c:tx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3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Cushcraft A50-5S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3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G0KSC 4 LFA</a:t>
                    </a:r>
                  </a:p>
                </c:rich>
              </c:tx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3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DK7ZB 4 12.5 ohm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3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Directive DSEJX5-50</a:t>
                    </a:r>
                  </a:p>
                </c:rich>
              </c:tx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3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Directive 4 DS50-4HP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3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G4CQM WS65065</a:t>
                    </a:r>
                  </a:p>
                </c:rich>
              </c:tx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3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EAntennas 50LFA5S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3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Maple Leaf BFM-4e6-13</a:t>
                    </a:r>
                  </a:p>
                </c:rich>
              </c:tx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3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InnoV 4 LFA 3.9m Ver3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3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Cushcraft LFA-6M4EL</a:t>
                    </a:r>
                  </a:p>
                </c:rich>
              </c:tx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3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InnoV 5 LFA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3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InnoV 5 LFA-HG</a:t>
                    </a:r>
                  </a:p>
                </c:rich>
              </c:tx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3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DK7ZB 4 12.5 ohm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3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G0KSC 5 Quad</a:t>
                    </a:r>
                  </a:p>
                </c:rich>
              </c:tx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3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YU7EF EF0605C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3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DK7ZB 5 50 ohm</a:t>
                    </a:r>
                  </a:p>
                </c:rich>
              </c:tx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3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PY1MHZ 5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3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OZ3SW 4 (OZ6FRS)</a:t>
                    </a:r>
                  </a:p>
                </c:rich>
              </c:tx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3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G0KSC 5 4.4 LFA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3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EAntenna 50LFA5</a:t>
                    </a:r>
                  </a:p>
                </c:rich>
              </c:tx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3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DK7ZB 5 28 ohm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3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YU7EF EF0605A</a:t>
                    </a:r>
                  </a:p>
                </c:rich>
              </c:tx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3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IZ1MYT 5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3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JK Antennas JK65</a:t>
                    </a:r>
                  </a:p>
                </c:rich>
              </c:tx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3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G0KSC 5el-Q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3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N6CA 4</a:t>
                    </a:r>
                  </a:p>
                </c:rich>
              </c:tx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3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G0KSC 5 4.6m LFA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3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G0KSC 5 4.7m  LFA</a:t>
                    </a:r>
                  </a:p>
                </c:rich>
              </c:tx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3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Telrex 5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3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M² 6M5</a:t>
                    </a:r>
                  </a:p>
                </c:rich>
              </c:tx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3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InnoV 6 OP-DES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3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I0JXX 5JXX6</a:t>
                    </a:r>
                  </a:p>
                </c:rich>
              </c:tx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3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G0KSC 5 LFA 4.9m</a:t>
                    </a:r>
                  </a:p>
                </c:rich>
              </c:tx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3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G4CQM WS66082</a:t>
                    </a:r>
                  </a:p>
                </c:rich>
              </c:tx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3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W5WVO CC A50-5 MOD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3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M² 6M5X</a:t>
                    </a:r>
                  </a:p>
                </c:rich>
              </c:tx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3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M² 6M5XHP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3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InnoV 5 LFA-Q</a:t>
                    </a:r>
                  </a:p>
                </c:rich>
              </c:tx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3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Directive DSEJX6-50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3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Create CL6DX 6el</a:t>
                    </a:r>
                  </a:p>
                </c:rich>
              </c:tx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3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BQH 5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3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EAntennas 50LFA5L</a:t>
                    </a:r>
                  </a:p>
                </c:rich>
              </c:tx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3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Innov 6 LFA MAX5.8m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3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BV 6-6m</a:t>
                    </a:r>
                  </a:p>
                </c:rich>
              </c:tx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3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Eantenna 50LFA5XL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3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YU7EF EF0606 W1</a:t>
                    </a:r>
                  </a:p>
                </c:rich>
              </c:tx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3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Cushcraft A50-6S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3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DK7ZB 5 18 ohm</a:t>
                    </a:r>
                  </a:p>
                </c:rich>
              </c:tx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3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DK7ZB 5 12.5 ohm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3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DK7ZB 6 50 ohm</a:t>
                    </a:r>
                  </a:p>
                </c:rich>
              </c:tx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3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G0KSC 6 6.0m LFA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3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OptiBeam OB6-6</a:t>
                    </a:r>
                  </a:p>
                </c:rich>
              </c:tx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3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EAntenna 50LFA6S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3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PY1MHZ 6</a:t>
                    </a:r>
                  </a:p>
                </c:rich>
              </c:tx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3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M² 6M5XHG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3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*M² 6M5XHG</a:t>
                    </a:r>
                  </a:p>
                </c:rich>
              </c:tx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3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InnoV 6 LFA 6.1m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3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InnoV 5 LFA 6.2m Ver 3</a:t>
                    </a:r>
                  </a:p>
                </c:rich>
              </c:tx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3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WiMo ZX 6-6 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3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G0KSC 6 6.2m LFA</a:t>
                    </a:r>
                  </a:p>
                </c:rich>
              </c:tx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3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G0KSC 6 6.4m LFA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3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EAntenna 50LFA6M</a:t>
                    </a:r>
                  </a:p>
                </c:rich>
              </c:tx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3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Cushcraft LFA-6M5EL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3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InnoV 6 LFA 6.4m</a:t>
                    </a:r>
                  </a:p>
                </c:rich>
              </c:tx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3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IZ1MYT 6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3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G0KSC 6el-Q</a:t>
                    </a:r>
                  </a:p>
                </c:rich>
              </c:tx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3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InnoV 6 LFA 6.83m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3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YU7EF EF0606W1 6.85m</a:t>
                    </a:r>
                  </a:p>
                </c:rich>
              </c:tx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3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G4CQM 6CQM7UX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3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K6STI 5</a:t>
                    </a:r>
                  </a:p>
                </c:rich>
              </c:tx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3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EAntenna 50LFA6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3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YU7EF EF0606</a:t>
                    </a:r>
                  </a:p>
                </c:rich>
              </c:tx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3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Create CL6DXX 7el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3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DK7ZB 6 50 ohm</a:t>
                    </a:r>
                  </a:p>
                </c:rich>
              </c:tx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3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DK7ZB 6 28 ohm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3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W1JR 6</a:t>
                    </a:r>
                  </a:p>
                </c:rich>
              </c:tx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3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EAntenna 50LFA6XL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3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Hygain VB-66DX</a:t>
                    </a:r>
                  </a:p>
                </c:rich>
              </c:tx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3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Hygain VB-66B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3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Tilton 7</a:t>
                    </a:r>
                  </a:p>
                </c:rich>
              </c:tx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3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N6CA 6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3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G0KSC 6 7.3m LFA</a:t>
                    </a:r>
                  </a:p>
                </c:rich>
              </c:tx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3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M² 6M6LN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3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I0JXX 6JXX6</a:t>
                    </a:r>
                  </a:p>
                </c:rich>
              </c:tx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3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InnoV 7 OP-DES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3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N1DPM 5 HyGain mod</a:t>
                    </a:r>
                  </a:p>
                </c:rich>
              </c:tx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3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DK7ZB 7 50 ohm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3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UA9TC 7RV el</a:t>
                    </a:r>
                  </a:p>
                </c:rich>
              </c:tx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3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N1DPM 7 KLM mod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3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YU7EF EF0607 10-14 el dia</a:t>
                    </a:r>
                  </a:p>
                </c:rich>
              </c:tx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3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M² 6M7</a:t>
                    </a:r>
                  </a:p>
                </c:rich>
              </c:tx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3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IZ1MYT 7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3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InnoV 6 LFA 8.2m Ver 3</a:t>
                    </a:r>
                  </a:p>
                </c:rich>
              </c:tx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3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Mosley A507LS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3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PY1MHZ 7</a:t>
                    </a:r>
                  </a:p>
                </c:rich>
              </c:tx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3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Directive DSEJX7-50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3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YU7EF 607</a:t>
                    </a:r>
                  </a:p>
                </c:rich>
              </c:tx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3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G0KSC 7 8.9m LFA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3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JK Antennas JK67 V2</a:t>
                    </a:r>
                  </a:p>
                </c:rich>
              </c:tx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3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Create CL6DXZ 8el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3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Directive DS50-7</a:t>
                    </a:r>
                  </a:p>
                </c:rich>
              </c:tx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3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DK7ZB 7 28 ohm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3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M² 6M7JHV</a:t>
                    </a:r>
                  </a:p>
                </c:rich>
              </c:tx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3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EAntenna 50LFA7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3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I0JXX 7JXX6</a:t>
                    </a:r>
                  </a:p>
                </c:rich>
              </c:tx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3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InnoV 7el-Q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3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G4CQM 6M7N50</a:t>
                    </a:r>
                  </a:p>
                </c:rich>
              </c:tx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3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K6STI 6-6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3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G0KSC 7 9.7m LFA</a:t>
                    </a:r>
                  </a:p>
                </c:rich>
              </c:tx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3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G0KSC 8 OWL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3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InnoV 8 OP-DES</a:t>
                    </a:r>
                  </a:p>
                </c:rich>
              </c:tx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3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*InnoV 8 OP-DES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3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YU7EF EF0608E</a:t>
                    </a:r>
                  </a:p>
                </c:rich>
              </c:tx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3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G4CQM 6M7N50LY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3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CC 617-6B mod G4CQM 7</a:t>
                    </a:r>
                  </a:p>
                </c:rich>
              </c:tx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3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Cushcraft 617-6B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3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N1DPM 7 CC617-6B mod</a:t>
                    </a:r>
                  </a:p>
                </c:rich>
              </c:tx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3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InnoV 8 OP-DES 4bay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3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InnoV 7 LFA 10.3m Ver 3</a:t>
                    </a:r>
                  </a:p>
                </c:rich>
              </c:tx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3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Cushcraft LFA-6M7EL</a:t>
                    </a:r>
                  </a:p>
                </c:rich>
              </c:tx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3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YU7EF EF0608</a:t>
                    </a:r>
                  </a:p>
                </c:rich>
              </c:tx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3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InnoV 8 LFA 11.71m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3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K5GW 8-6</a:t>
                    </a:r>
                  </a:p>
                </c:rich>
              </c:tx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3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YU7EF EF0609X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3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BQH 8-6</a:t>
                    </a:r>
                  </a:p>
                </c:rich>
              </c:tx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3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M² 6M2WLC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3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*JK Antennas JK68 v2</a:t>
                    </a:r>
                  </a:p>
                </c:rich>
              </c:tx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3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JK Antennas JK68 v2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3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DK7ZB 8-6</a:t>
                    </a:r>
                  </a:p>
                </c:rich>
              </c:tx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3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K6STI 7-6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3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InnoV 8 LFA 12.2m Ver 3</a:t>
                    </a:r>
                  </a:p>
                </c:rich>
              </c:tx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3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N6CA 8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3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PY1MHZ 8</a:t>
                    </a:r>
                  </a:p>
                </c:rich>
              </c:tx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3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InnoV 9 OP-DES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3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G0KSC 8 12.49m LFA</a:t>
                    </a:r>
                  </a:p>
                </c:rich>
              </c:tx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3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EAntenna 50LFA8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3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M² 6M7NAN</a:t>
                    </a:r>
                  </a:p>
                </c:rich>
              </c:tx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3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Cushcraft LFA-6M8EL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3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YU7EF EF0609</a:t>
                    </a:r>
                  </a:p>
                </c:rich>
              </c:tx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3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DG7YBN 50-9w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3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M² 6M8GJ</a:t>
                    </a:r>
                  </a:p>
                </c:rich>
              </c:tx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3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*M² 6M8GJ</a:t>
                    </a:r>
                  </a:p>
                </c:rich>
              </c:tx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3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ZL3NW 10</a:t>
                    </a:r>
                  </a:p>
                </c:rich>
              </c:tx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3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BQH 9-6D</a:t>
                    </a:r>
                  </a:p>
                </c:rich>
              </c:tx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3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DK7ZB 9 28 ohm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3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JK Antennas JK610 2021</a:t>
                    </a:r>
                  </a:p>
                </c:rich>
              </c:tx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3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JK Antennas JK610 v8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3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InnoV 10 OP-DES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3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Create CL613 13 el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3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M² 6M9KHW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3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PY1MHZ 9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3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G0KSC 9 LFA 15.02m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3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EAntenna 50LFA9</a:t>
                    </a:r>
                  </a:p>
                </c:rich>
              </c:tx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K6STI 8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M² 6m25WLC</a:t>
                    </a:r>
                  </a:p>
                </c:rich>
              </c:tx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InnoV 10 LFA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YU7EF EF0610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Directive DSEJX13-50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G0KSC 10LFA-HZE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G0KSC 11 OWL-FD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EAntenna 50LFA10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YU7EF EF06011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G0KSC 11 BV LFA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M² 6M11JKV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InnoV 12 LFA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DK7ZB 13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trendline>
            <c:trendlineType val="poly"/>
            <c:order val="4"/>
            <c:dispEq val="0"/>
            <c:dispRSqr val="0"/>
          </c:trendline>
          <c:xVal>
            <c:numRef>
              <c:f>'VE7BQH 50 MHz Table'!$B$14:$B$212</c:f>
              <c:numCache>
                <c:ptCount val="199"/>
                <c:pt idx="0">
                  <c:v>0.41845440000000006</c:v>
                </c:pt>
                <c:pt idx="1">
                  <c:v>0.41845440000000006</c:v>
                </c:pt>
                <c:pt idx="2">
                  <c:v>0.8369088000000001</c:v>
                </c:pt>
                <c:pt idx="3">
                  <c:v>1.2553632</c:v>
                </c:pt>
                <c:pt idx="4">
                  <c:v>1.6738176000000002</c:v>
                </c:pt>
                <c:pt idx="5">
                  <c:v>1.7335968</c:v>
                </c:pt>
                <c:pt idx="6">
                  <c:v>1.793376</c:v>
                </c:pt>
                <c:pt idx="7">
                  <c:v>1.8</c:v>
                </c:pt>
                <c:pt idx="8">
                  <c:v>1.8531552</c:v>
                </c:pt>
                <c:pt idx="9">
                  <c:v>1.8531552</c:v>
                </c:pt>
                <c:pt idx="10">
                  <c:v>1.8531552</c:v>
                </c:pt>
                <c:pt idx="11">
                  <c:v>1.9129344000000001</c:v>
                </c:pt>
                <c:pt idx="12">
                  <c:v>1.9129344000000001</c:v>
                </c:pt>
                <c:pt idx="13">
                  <c:v>1.9129344000000001</c:v>
                </c:pt>
                <c:pt idx="14">
                  <c:v>2.0324928</c:v>
                </c:pt>
                <c:pt idx="15">
                  <c:v>2.1520512</c:v>
                </c:pt>
                <c:pt idx="16">
                  <c:v>2.2716096</c:v>
                </c:pt>
                <c:pt idx="17">
                  <c:v>2.3313888</c:v>
                </c:pt>
                <c:pt idx="18">
                  <c:v>2.5107264</c:v>
                </c:pt>
                <c:pt idx="19">
                  <c:v>2.6302848</c:v>
                </c:pt>
                <c:pt idx="20">
                  <c:v>2.75</c:v>
                </c:pt>
                <c:pt idx="21">
                  <c:v>2.8096224</c:v>
                </c:pt>
                <c:pt idx="22">
                  <c:v>2.839512</c:v>
                </c:pt>
                <c:pt idx="23">
                  <c:v>2.98896</c:v>
                </c:pt>
                <c:pt idx="24">
                  <c:v>2.98896</c:v>
                </c:pt>
                <c:pt idx="25">
                  <c:v>3.3476352000000005</c:v>
                </c:pt>
                <c:pt idx="26">
                  <c:v>3.3476352000000005</c:v>
                </c:pt>
                <c:pt idx="27">
                  <c:v>3.4074144</c:v>
                </c:pt>
                <c:pt idx="28">
                  <c:v>3.4074144</c:v>
                </c:pt>
                <c:pt idx="29">
                  <c:v>3.4074144</c:v>
                </c:pt>
                <c:pt idx="30">
                  <c:v>3.4671936</c:v>
                </c:pt>
                <c:pt idx="31">
                  <c:v>3.5269728</c:v>
                </c:pt>
                <c:pt idx="32">
                  <c:v>3.5269728</c:v>
                </c:pt>
                <c:pt idx="33">
                  <c:v>3.5269728</c:v>
                </c:pt>
                <c:pt idx="34">
                  <c:v>3.586752</c:v>
                </c:pt>
                <c:pt idx="35">
                  <c:v>3.6046857599999997</c:v>
                </c:pt>
                <c:pt idx="36">
                  <c:v>3.7063104</c:v>
                </c:pt>
                <c:pt idx="37">
                  <c:v>3.885648</c:v>
                </c:pt>
                <c:pt idx="38">
                  <c:v>3.885648</c:v>
                </c:pt>
                <c:pt idx="39">
                  <c:v>3.885648</c:v>
                </c:pt>
                <c:pt idx="40">
                  <c:v>3.91254864</c:v>
                </c:pt>
                <c:pt idx="41">
                  <c:v>3.92749344</c:v>
                </c:pt>
                <c:pt idx="42">
                  <c:v>3.92749344</c:v>
                </c:pt>
                <c:pt idx="43">
                  <c:v>3.92749344</c:v>
                </c:pt>
                <c:pt idx="44">
                  <c:v>3.9454272</c:v>
                </c:pt>
                <c:pt idx="45">
                  <c:v>4.0649856</c:v>
                </c:pt>
                <c:pt idx="46">
                  <c:v>4.1247647999999995</c:v>
                </c:pt>
                <c:pt idx="47">
                  <c:v>4.2443232</c:v>
                </c:pt>
                <c:pt idx="48">
                  <c:v>4.297</c:v>
                </c:pt>
                <c:pt idx="49">
                  <c:v>4.3638816</c:v>
                </c:pt>
                <c:pt idx="50">
                  <c:v>4.3638816</c:v>
                </c:pt>
                <c:pt idx="51">
                  <c:v>4.4236608</c:v>
                </c:pt>
                <c:pt idx="52">
                  <c:v>4.48344</c:v>
                </c:pt>
                <c:pt idx="53">
                  <c:v>4.48344</c:v>
                </c:pt>
                <c:pt idx="54">
                  <c:v>4.48344</c:v>
                </c:pt>
                <c:pt idx="55">
                  <c:v>4.48344</c:v>
                </c:pt>
                <c:pt idx="56">
                  <c:v>4.4953958400000005</c:v>
                </c:pt>
                <c:pt idx="57">
                  <c:v>4.5133296000000005</c:v>
                </c:pt>
                <c:pt idx="58">
                  <c:v>4.5432192</c:v>
                </c:pt>
                <c:pt idx="59">
                  <c:v>4.7225568</c:v>
                </c:pt>
                <c:pt idx="60">
                  <c:v>4.782336</c:v>
                </c:pt>
                <c:pt idx="61">
                  <c:v>4.782336</c:v>
                </c:pt>
                <c:pt idx="62">
                  <c:v>4.782336</c:v>
                </c:pt>
                <c:pt idx="63">
                  <c:v>4.82418144</c:v>
                </c:pt>
                <c:pt idx="64">
                  <c:v>4.8421152</c:v>
                </c:pt>
                <c:pt idx="65">
                  <c:v>4.9018944</c:v>
                </c:pt>
                <c:pt idx="66">
                  <c:v>5.2007904</c:v>
                </c:pt>
                <c:pt idx="67">
                  <c:v>5.4399072</c:v>
                </c:pt>
                <c:pt idx="68">
                  <c:v>5.4399072</c:v>
                </c:pt>
                <c:pt idx="69">
                  <c:v>5.499686400000001</c:v>
                </c:pt>
                <c:pt idx="70">
                  <c:v>5.587561824</c:v>
                </c:pt>
                <c:pt idx="71">
                  <c:v>5.6192448</c:v>
                </c:pt>
                <c:pt idx="72">
                  <c:v>5.6192448</c:v>
                </c:pt>
                <c:pt idx="73">
                  <c:v>5.679024</c:v>
                </c:pt>
                <c:pt idx="74">
                  <c:v>5.7985824</c:v>
                </c:pt>
                <c:pt idx="75">
                  <c:v>5.8583616</c:v>
                </c:pt>
                <c:pt idx="76">
                  <c:v>5.8583616</c:v>
                </c:pt>
                <c:pt idx="77">
                  <c:v>5.9181408</c:v>
                </c:pt>
                <c:pt idx="78">
                  <c:v>5.97792</c:v>
                </c:pt>
                <c:pt idx="79">
                  <c:v>5.97792</c:v>
                </c:pt>
                <c:pt idx="80">
                  <c:v>5.97792</c:v>
                </c:pt>
                <c:pt idx="81">
                  <c:v>5.97792</c:v>
                </c:pt>
                <c:pt idx="82">
                  <c:v>5.97792</c:v>
                </c:pt>
                <c:pt idx="83">
                  <c:v>6.0376992000000005</c:v>
                </c:pt>
                <c:pt idx="84">
                  <c:v>6.0974784</c:v>
                </c:pt>
                <c:pt idx="85">
                  <c:v>6.15</c:v>
                </c:pt>
                <c:pt idx="86">
                  <c:v>6.1572576</c:v>
                </c:pt>
                <c:pt idx="87">
                  <c:v>6.1572576</c:v>
                </c:pt>
                <c:pt idx="88">
                  <c:v>6.1572576</c:v>
                </c:pt>
                <c:pt idx="89">
                  <c:v>6.19312512</c:v>
                </c:pt>
                <c:pt idx="90">
                  <c:v>6.217036800000001</c:v>
                </c:pt>
                <c:pt idx="91">
                  <c:v>6.217036800000001</c:v>
                </c:pt>
                <c:pt idx="92">
                  <c:v>6.217036800000001</c:v>
                </c:pt>
                <c:pt idx="93">
                  <c:v>6.276816</c:v>
                </c:pt>
                <c:pt idx="94">
                  <c:v>6.324639360000001</c:v>
                </c:pt>
                <c:pt idx="95">
                  <c:v>6.4561536</c:v>
                </c:pt>
                <c:pt idx="96">
                  <c:v>6.515932800000001</c:v>
                </c:pt>
                <c:pt idx="97">
                  <c:v>6.695270400000001</c:v>
                </c:pt>
                <c:pt idx="98">
                  <c:v>6.8148288</c:v>
                </c:pt>
                <c:pt idx="99">
                  <c:v>6.874607999999999</c:v>
                </c:pt>
                <c:pt idx="100">
                  <c:v>6.874607999999999</c:v>
                </c:pt>
                <c:pt idx="101">
                  <c:v>6.874607999999999</c:v>
                </c:pt>
                <c:pt idx="102">
                  <c:v>6.874607999999999</c:v>
                </c:pt>
                <c:pt idx="103">
                  <c:v>6.9941664</c:v>
                </c:pt>
                <c:pt idx="104">
                  <c:v>7.1137248</c:v>
                </c:pt>
                <c:pt idx="105">
                  <c:v>7.1137248</c:v>
                </c:pt>
                <c:pt idx="106">
                  <c:v>7.173504</c:v>
                </c:pt>
                <c:pt idx="107">
                  <c:v>7.2093715199999995</c:v>
                </c:pt>
                <c:pt idx="108">
                  <c:v>7.2332832</c:v>
                </c:pt>
                <c:pt idx="109">
                  <c:v>7.25719488</c:v>
                </c:pt>
                <c:pt idx="110">
                  <c:v>7.25719488</c:v>
                </c:pt>
                <c:pt idx="111">
                  <c:v>7.2930624</c:v>
                </c:pt>
                <c:pt idx="112">
                  <c:v>7.2930624</c:v>
                </c:pt>
                <c:pt idx="113">
                  <c:v>7.2930624</c:v>
                </c:pt>
                <c:pt idx="114">
                  <c:v>7.30202928</c:v>
                </c:pt>
                <c:pt idx="115">
                  <c:v>7.34088576</c:v>
                </c:pt>
                <c:pt idx="116">
                  <c:v>7.4126208</c:v>
                </c:pt>
                <c:pt idx="117">
                  <c:v>7.651737600000001</c:v>
                </c:pt>
                <c:pt idx="118">
                  <c:v>7.7115168</c:v>
                </c:pt>
                <c:pt idx="119">
                  <c:v>7.771296</c:v>
                </c:pt>
                <c:pt idx="120">
                  <c:v>7.831075200000001</c:v>
                </c:pt>
                <c:pt idx="121">
                  <c:v>7.950633600000001</c:v>
                </c:pt>
                <c:pt idx="122">
                  <c:v>7.950633600000001</c:v>
                </c:pt>
                <c:pt idx="123">
                  <c:v>8.010412800000001</c:v>
                </c:pt>
                <c:pt idx="124">
                  <c:v>8.29137504</c:v>
                </c:pt>
                <c:pt idx="125">
                  <c:v>8.4886464</c:v>
                </c:pt>
                <c:pt idx="126">
                  <c:v>8.5</c:v>
                </c:pt>
                <c:pt idx="127">
                  <c:v>8.55</c:v>
                </c:pt>
                <c:pt idx="128">
                  <c:v>8.693091264</c:v>
                </c:pt>
                <c:pt idx="129">
                  <c:v>8.9071008</c:v>
                </c:pt>
                <c:pt idx="130">
                  <c:v>8.9071008</c:v>
                </c:pt>
                <c:pt idx="131">
                  <c:v>9.0864384</c:v>
                </c:pt>
                <c:pt idx="132">
                  <c:v>9.1462176</c:v>
                </c:pt>
                <c:pt idx="133">
                  <c:v>9.3255552</c:v>
                </c:pt>
                <c:pt idx="134">
                  <c:v>9.3255552</c:v>
                </c:pt>
                <c:pt idx="135">
                  <c:v>9.3255552</c:v>
                </c:pt>
                <c:pt idx="136">
                  <c:v>9.3255552</c:v>
                </c:pt>
                <c:pt idx="137">
                  <c:v>9.37935648</c:v>
                </c:pt>
                <c:pt idx="138">
                  <c:v>9.385334400000001</c:v>
                </c:pt>
                <c:pt idx="139">
                  <c:v>9.6842304</c:v>
                </c:pt>
                <c:pt idx="140">
                  <c:v>9.6842304</c:v>
                </c:pt>
                <c:pt idx="141">
                  <c:v>9.7440096</c:v>
                </c:pt>
                <c:pt idx="142">
                  <c:v>9.8037888</c:v>
                </c:pt>
                <c:pt idx="143">
                  <c:v>9.863567999999999</c:v>
                </c:pt>
                <c:pt idx="144">
                  <c:v>9.863567999999999</c:v>
                </c:pt>
                <c:pt idx="145">
                  <c:v>9.9233472</c:v>
                </c:pt>
                <c:pt idx="146">
                  <c:v>9.9233472</c:v>
                </c:pt>
                <c:pt idx="147">
                  <c:v>9.9831264</c:v>
                </c:pt>
                <c:pt idx="148">
                  <c:v>10.1026848</c:v>
                </c:pt>
                <c:pt idx="149">
                  <c:v>10.1026848</c:v>
                </c:pt>
                <c:pt idx="150">
                  <c:v>10.19833152</c:v>
                </c:pt>
                <c:pt idx="151">
                  <c:v>10.262893056000001</c:v>
                </c:pt>
                <c:pt idx="152">
                  <c:v>10.42549248</c:v>
                </c:pt>
                <c:pt idx="153">
                  <c:v>11.21457792</c:v>
                </c:pt>
                <c:pt idx="154">
                  <c:v>11.7167232</c:v>
                </c:pt>
                <c:pt idx="155">
                  <c:v>11.7167232</c:v>
                </c:pt>
                <c:pt idx="156">
                  <c:v>11.8960608</c:v>
                </c:pt>
                <c:pt idx="157">
                  <c:v>11.95584</c:v>
                </c:pt>
                <c:pt idx="158">
                  <c:v>11.95584</c:v>
                </c:pt>
                <c:pt idx="159">
                  <c:v>12.135177599999999</c:v>
                </c:pt>
                <c:pt idx="160">
                  <c:v>12.141155520000002</c:v>
                </c:pt>
                <c:pt idx="161">
                  <c:v>12.254736</c:v>
                </c:pt>
                <c:pt idx="162">
                  <c:v>12.254736</c:v>
                </c:pt>
                <c:pt idx="163">
                  <c:v>12.324677664000001</c:v>
                </c:pt>
                <c:pt idx="164">
                  <c:v>12.3742944</c:v>
                </c:pt>
                <c:pt idx="165">
                  <c:v>12.4</c:v>
                </c:pt>
                <c:pt idx="166">
                  <c:v>12.434073600000001</c:v>
                </c:pt>
                <c:pt idx="167">
                  <c:v>12.493852799999999</c:v>
                </c:pt>
                <c:pt idx="168">
                  <c:v>12.493852799999999</c:v>
                </c:pt>
                <c:pt idx="169">
                  <c:v>12.493852799999999</c:v>
                </c:pt>
                <c:pt idx="170">
                  <c:v>12.595477440000002</c:v>
                </c:pt>
                <c:pt idx="171">
                  <c:v>12.9123072</c:v>
                </c:pt>
                <c:pt idx="172">
                  <c:v>12.9123072</c:v>
                </c:pt>
                <c:pt idx="173">
                  <c:v>13.031865600000001</c:v>
                </c:pt>
                <c:pt idx="174">
                  <c:v>13.031865600000001</c:v>
                </c:pt>
                <c:pt idx="175">
                  <c:v>13.151424</c:v>
                </c:pt>
                <c:pt idx="176">
                  <c:v>13.611723840000002</c:v>
                </c:pt>
                <c:pt idx="177">
                  <c:v>13.9883328</c:v>
                </c:pt>
                <c:pt idx="178">
                  <c:v>14.347008</c:v>
                </c:pt>
                <c:pt idx="179">
                  <c:v>14.579549087999998</c:v>
                </c:pt>
                <c:pt idx="180">
                  <c:v>14.9448</c:v>
                </c:pt>
                <c:pt idx="181">
                  <c:v>15.004579199999998</c:v>
                </c:pt>
                <c:pt idx="182">
                  <c:v>15.004579199999998</c:v>
                </c:pt>
                <c:pt idx="183">
                  <c:v>15.004579199999998</c:v>
                </c:pt>
                <c:pt idx="184">
                  <c:v>15.004579199999998</c:v>
                </c:pt>
                <c:pt idx="185">
                  <c:v>15.0643584</c:v>
                </c:pt>
                <c:pt idx="186">
                  <c:v>15.1839168</c:v>
                </c:pt>
                <c:pt idx="187">
                  <c:v>15.363254399999999</c:v>
                </c:pt>
                <c:pt idx="188">
                  <c:v>15.4230336</c:v>
                </c:pt>
                <c:pt idx="189">
                  <c:v>15.4828128</c:v>
                </c:pt>
                <c:pt idx="190">
                  <c:v>15.506126688</c:v>
                </c:pt>
                <c:pt idx="191">
                  <c:v>17.6946432</c:v>
                </c:pt>
                <c:pt idx="192">
                  <c:v>17.93376</c:v>
                </c:pt>
                <c:pt idx="193">
                  <c:v>18.232656</c:v>
                </c:pt>
                <c:pt idx="194">
                  <c:v>18.710889599999998</c:v>
                </c:pt>
                <c:pt idx="195">
                  <c:v>20.1455904</c:v>
                </c:pt>
                <c:pt idx="196">
                  <c:v>21.0422784</c:v>
                </c:pt>
                <c:pt idx="197">
                  <c:v>22.8356544</c:v>
                </c:pt>
                <c:pt idx="198">
                  <c:v>25.465939199999998</c:v>
                </c:pt>
              </c:numCache>
            </c:numRef>
          </c:xVal>
          <c:yVal>
            <c:numRef>
              <c:f>'VE7BQH 50 MHz Table'!$J$12:$J$212</c:f>
              <c:numCache>
                <c:ptCount val="201"/>
                <c:pt idx="0">
                  <c:v>-37.32758465883614</c:v>
                </c:pt>
                <c:pt idx="1">
                  <c:v>-21.00960880478526</c:v>
                </c:pt>
                <c:pt idx="2">
                  <c:v>-19.909857038432843</c:v>
                </c:pt>
                <c:pt idx="3">
                  <c:v>-21.370805394224433</c:v>
                </c:pt>
                <c:pt idx="4">
                  <c:v>-21.295610265455927</c:v>
                </c:pt>
                <c:pt idx="5">
                  <c:v>-19.71056555873373</c:v>
                </c:pt>
                <c:pt idx="6">
                  <c:v>-18.351875659166105</c:v>
                </c:pt>
                <c:pt idx="7">
                  <c:v>-19.692414342667192</c:v>
                </c:pt>
                <c:pt idx="8">
                  <c:v>-20.427977119832217</c:v>
                </c:pt>
                <c:pt idx="9">
                  <c:v>-18.727425077581945</c:v>
                </c:pt>
                <c:pt idx="10">
                  <c:v>-19.62487590498656</c:v>
                </c:pt>
                <c:pt idx="11">
                  <c:v>-18.856312215629497</c:v>
                </c:pt>
                <c:pt idx="12">
                  <c:v>-18.245051690791385</c:v>
                </c:pt>
                <c:pt idx="13">
                  <c:v>-17.843127317305623</c:v>
                </c:pt>
                <c:pt idx="14">
                  <c:v>-18.83924827687015</c:v>
                </c:pt>
                <c:pt idx="15">
                  <c:v>-18.611615621450582</c:v>
                </c:pt>
                <c:pt idx="16">
                  <c:v>-18.79264945679263</c:v>
                </c:pt>
                <c:pt idx="17">
                  <c:v>-18.12287973005226</c:v>
                </c:pt>
                <c:pt idx="18">
                  <c:v>-17.766079820959675</c:v>
                </c:pt>
                <c:pt idx="19">
                  <c:v>-18.439189308791555</c:v>
                </c:pt>
                <c:pt idx="20">
                  <c:v>-18.877134424947684</c:v>
                </c:pt>
                <c:pt idx="21">
                  <c:v>-17.893078226286235</c:v>
                </c:pt>
                <c:pt idx="22">
                  <c:v>-17.829110623653044</c:v>
                </c:pt>
                <c:pt idx="23">
                  <c:v>-17.924235271806296</c:v>
                </c:pt>
                <c:pt idx="24">
                  <c:v>-17.796844776687355</c:v>
                </c:pt>
                <c:pt idx="25">
                  <c:v>-17.363716672717086</c:v>
                </c:pt>
                <c:pt idx="26">
                  <c:v>-17.944031823082543</c:v>
                </c:pt>
                <c:pt idx="27">
                  <c:v>-17.899081881607582</c:v>
                </c:pt>
                <c:pt idx="28">
                  <c:v>-17.122179457666483</c:v>
                </c:pt>
                <c:pt idx="29">
                  <c:v>-17.37416784980501</c:v>
                </c:pt>
                <c:pt idx="30">
                  <c:v>-17.39774711808871</c:v>
                </c:pt>
                <c:pt idx="31">
                  <c:v>-17.1177033699391</c:v>
                </c:pt>
                <c:pt idx="32">
                  <c:v>-19.11162163737962</c:v>
                </c:pt>
                <c:pt idx="33">
                  <c:v>-19.098368389964566</c:v>
                </c:pt>
                <c:pt idx="34">
                  <c:v>-18.993063280303815</c:v>
                </c:pt>
                <c:pt idx="35">
                  <c:v>-17.586578025619474</c:v>
                </c:pt>
                <c:pt idx="36">
                  <c:v>-17.414135705600195</c:v>
                </c:pt>
                <c:pt idx="37">
                  <c:v>-17.168991433127662</c:v>
                </c:pt>
                <c:pt idx="38">
                  <c:v>-17.491428738174843</c:v>
                </c:pt>
                <c:pt idx="39">
                  <c:v>-18.129005816555313</c:v>
                </c:pt>
                <c:pt idx="40">
                  <c:v>-16.89870371811382</c:v>
                </c:pt>
                <c:pt idx="41">
                  <c:v>-17.315682322333732</c:v>
                </c:pt>
                <c:pt idx="42">
                  <c:v>-17.057168156532395</c:v>
                </c:pt>
                <c:pt idx="43">
                  <c:v>-17.021008195290808</c:v>
                </c:pt>
                <c:pt idx="44">
                  <c:v>-16.698009435853855</c:v>
                </c:pt>
                <c:pt idx="45">
                  <c:v>-16.85338442096445</c:v>
                </c:pt>
                <c:pt idx="46">
                  <c:v>-16.88199231472607</c:v>
                </c:pt>
                <c:pt idx="47">
                  <c:v>-16.80725298249914</c:v>
                </c:pt>
                <c:pt idx="48">
                  <c:v>-17.2981140495277</c:v>
                </c:pt>
                <c:pt idx="49">
                  <c:v>-17.182380494172353</c:v>
                </c:pt>
                <c:pt idx="50">
                  <c:v>-16.674677854024594</c:v>
                </c:pt>
                <c:pt idx="51">
                  <c:v>-18.29145496919083</c:v>
                </c:pt>
                <c:pt idx="52">
                  <c:v>-16.519437716162464</c:v>
                </c:pt>
                <c:pt idx="53">
                  <c:v>-16.469787338246498</c:v>
                </c:pt>
                <c:pt idx="54">
                  <c:v>-16.996727697393652</c:v>
                </c:pt>
                <c:pt idx="55">
                  <c:v>-17.079479875241724</c:v>
                </c:pt>
                <c:pt idx="56">
                  <c:v>-16.79422976759439</c:v>
                </c:pt>
                <c:pt idx="57">
                  <c:v>-17.438744997842676</c:v>
                </c:pt>
                <c:pt idx="58">
                  <c:v>-16.2139493708227</c:v>
                </c:pt>
                <c:pt idx="59">
                  <c:v>-16.815929280726497</c:v>
                </c:pt>
                <c:pt idx="60">
                  <c:v>-16.336675121171137</c:v>
                </c:pt>
                <c:pt idx="61">
                  <c:v>-16.421045919053284</c:v>
                </c:pt>
                <c:pt idx="62">
                  <c:v>-16.913106441621924</c:v>
                </c:pt>
                <c:pt idx="63">
                  <c:v>-16.830377882160597</c:v>
                </c:pt>
                <c:pt idx="64">
                  <c:v>-16.140876101830784</c:v>
                </c:pt>
                <c:pt idx="65">
                  <c:v>-17.177497922132613</c:v>
                </c:pt>
                <c:pt idx="66">
                  <c:v>-16.12700799066966</c:v>
                </c:pt>
                <c:pt idx="67">
                  <c:v>-16.46214502393314</c:v>
                </c:pt>
                <c:pt idx="68">
                  <c:v>-16.429637257074916</c:v>
                </c:pt>
                <c:pt idx="69">
                  <c:v>-16.19760170384754</c:v>
                </c:pt>
                <c:pt idx="70">
                  <c:v>-16.200233017628005</c:v>
                </c:pt>
                <c:pt idx="71">
                  <c:v>-15.699884130753915</c:v>
                </c:pt>
                <c:pt idx="72">
                  <c:v>-16.30274454844361</c:v>
                </c:pt>
                <c:pt idx="73">
                  <c:v>-16.557897042855185</c:v>
                </c:pt>
                <c:pt idx="74">
                  <c:v>-16.044810780499102</c:v>
                </c:pt>
                <c:pt idx="75">
                  <c:v>-15.905567821144857</c:v>
                </c:pt>
                <c:pt idx="76">
                  <c:v>-15.885022996401975</c:v>
                </c:pt>
                <c:pt idx="77">
                  <c:v>-16.422141754785308</c:v>
                </c:pt>
                <c:pt idx="78">
                  <c:v>-15.88111128266392</c:v>
                </c:pt>
                <c:pt idx="79">
                  <c:v>-16.350471149934044</c:v>
                </c:pt>
                <c:pt idx="80">
                  <c:v>-16.755433250463213</c:v>
                </c:pt>
                <c:pt idx="81">
                  <c:v>-16.345040062668797</c:v>
                </c:pt>
                <c:pt idx="82">
                  <c:v>-15.91236852216695</c:v>
                </c:pt>
                <c:pt idx="83">
                  <c:v>-16.18468087378204</c:v>
                </c:pt>
                <c:pt idx="84">
                  <c:v>-15.789571655025831</c:v>
                </c:pt>
                <c:pt idx="85">
                  <c:v>-16.042072780198044</c:v>
                </c:pt>
                <c:pt idx="86">
                  <c:v>-15.634521170405872</c:v>
                </c:pt>
                <c:pt idx="87">
                  <c:v>-15.895522045388667</c:v>
                </c:pt>
                <c:pt idx="88">
                  <c:v>-15.87991559663859</c:v>
                </c:pt>
                <c:pt idx="89">
                  <c:v>-15.882591270067639</c:v>
                </c:pt>
                <c:pt idx="90">
                  <c:v>-15.81925060814348</c:v>
                </c:pt>
                <c:pt idx="91">
                  <c:v>-15.51150293708071</c:v>
                </c:pt>
                <c:pt idx="92">
                  <c:v>-16.535993985636566</c:v>
                </c:pt>
                <c:pt idx="93">
                  <c:v>-15.861243980882012</c:v>
                </c:pt>
                <c:pt idx="94">
                  <c:v>-15.525283180490849</c:v>
                </c:pt>
                <c:pt idx="95">
                  <c:v>-15.3464911902615</c:v>
                </c:pt>
                <c:pt idx="96">
                  <c:v>-15.542450024219931</c:v>
                </c:pt>
                <c:pt idx="97">
                  <c:v>-15.683841960989835</c:v>
                </c:pt>
                <c:pt idx="98">
                  <c:v>-15.643641853778675</c:v>
                </c:pt>
                <c:pt idx="99">
                  <c:v>-15.179582901206242</c:v>
                </c:pt>
                <c:pt idx="100">
                  <c:v>-15.310812170590129</c:v>
                </c:pt>
                <c:pt idx="101">
                  <c:v>-15.539829027332836</c:v>
                </c:pt>
                <c:pt idx="102">
                  <c:v>-15.44286615244749</c:v>
                </c:pt>
                <c:pt idx="103">
                  <c:v>-15.353582841869997</c:v>
                </c:pt>
                <c:pt idx="104">
                  <c:v>-15.356496490164336</c:v>
                </c:pt>
                <c:pt idx="105">
                  <c:v>-15.520937964614351</c:v>
                </c:pt>
                <c:pt idx="106">
                  <c:v>-15.68645478827979</c:v>
                </c:pt>
                <c:pt idx="107">
                  <c:v>-15.472972345272925</c:v>
                </c:pt>
                <c:pt idx="108">
                  <c:v>-15.327043543652572</c:v>
                </c:pt>
                <c:pt idx="109">
                  <c:v>-15.78124798241512</c:v>
                </c:pt>
                <c:pt idx="110">
                  <c:v>-15.085881618952804</c:v>
                </c:pt>
                <c:pt idx="111">
                  <c:v>-17.726750237384042</c:v>
                </c:pt>
                <c:pt idx="112">
                  <c:v>-19.037502660413864</c:v>
                </c:pt>
                <c:pt idx="113">
                  <c:v>-15.66690737843851</c:v>
                </c:pt>
                <c:pt idx="114">
                  <c:v>-15.187483780186337</c:v>
                </c:pt>
                <c:pt idx="115">
                  <c:v>-15.027792494015234</c:v>
                </c:pt>
                <c:pt idx="116">
                  <c:v>-15.80069368682609</c:v>
                </c:pt>
                <c:pt idx="117">
                  <c:v>-15.993856975298087</c:v>
                </c:pt>
                <c:pt idx="118">
                  <c:v>-14.966067365451913</c:v>
                </c:pt>
                <c:pt idx="119">
                  <c:v>-15.738082004899066</c:v>
                </c:pt>
                <c:pt idx="120">
                  <c:v>-15.463518424467999</c:v>
                </c:pt>
                <c:pt idx="121">
                  <c:v>-15.03211995737518</c:v>
                </c:pt>
                <c:pt idx="122">
                  <c:v>-15.892593922809638</c:v>
                </c:pt>
                <c:pt idx="123">
                  <c:v>-15.438441586977426</c:v>
                </c:pt>
                <c:pt idx="124">
                  <c:v>-15.20687038463332</c:v>
                </c:pt>
                <c:pt idx="125">
                  <c:v>-15.626653067961058</c:v>
                </c:pt>
                <c:pt idx="126">
                  <c:v>-14.652706558364493</c:v>
                </c:pt>
                <c:pt idx="127">
                  <c:v>-19.192914135162333</c:v>
                </c:pt>
                <c:pt idx="128">
                  <c:v>-14.907869243828515</c:v>
                </c:pt>
                <c:pt idx="129">
                  <c:v>-14.896922408059332</c:v>
                </c:pt>
                <c:pt idx="130">
                  <c:v>-14.710144535869652</c:v>
                </c:pt>
                <c:pt idx="131">
                  <c:v>-14.743759316461148</c:v>
                </c:pt>
                <c:pt idx="132">
                  <c:v>-14.541421335589266</c:v>
                </c:pt>
                <c:pt idx="133">
                  <c:v>-14.44480605051297</c:v>
                </c:pt>
                <c:pt idx="134">
                  <c:v>-14.72696272112595</c:v>
                </c:pt>
                <c:pt idx="135">
                  <c:v>-14.358635272878946</c:v>
                </c:pt>
                <c:pt idx="136">
                  <c:v>-14.424175840656154</c:v>
                </c:pt>
                <c:pt idx="137">
                  <c:v>-14.24680690248832</c:v>
                </c:pt>
                <c:pt idx="138">
                  <c:v>-14.27700654323947</c:v>
                </c:pt>
                <c:pt idx="139">
                  <c:v>-14.29311694436775</c:v>
                </c:pt>
                <c:pt idx="140">
                  <c:v>-14.09978432613979</c:v>
                </c:pt>
                <c:pt idx="141">
                  <c:v>-14.11579057038334</c:v>
                </c:pt>
                <c:pt idx="142">
                  <c:v>-14.372970766669845</c:v>
                </c:pt>
                <c:pt idx="143">
                  <c:v>-14.083825503323098</c:v>
                </c:pt>
                <c:pt idx="144">
                  <c:v>-14.078156565542777</c:v>
                </c:pt>
                <c:pt idx="145">
                  <c:v>-14.222482973902537</c:v>
                </c:pt>
                <c:pt idx="146">
                  <c:v>-14.411676841628434</c:v>
                </c:pt>
                <c:pt idx="147">
                  <c:v>-14.201363955138472</c:v>
                </c:pt>
                <c:pt idx="148">
                  <c:v>-14.274865128008297</c:v>
                </c:pt>
                <c:pt idx="149">
                  <c:v>-14.21727326566792</c:v>
                </c:pt>
                <c:pt idx="150">
                  <c:v>-15.97672070361099</c:v>
                </c:pt>
                <c:pt idx="151">
                  <c:v>-14.17294659600022</c:v>
                </c:pt>
                <c:pt idx="152">
                  <c:v>-13.95804017045343</c:v>
                </c:pt>
                <c:pt idx="153">
                  <c:v>-13.965511795346067</c:v>
                </c:pt>
                <c:pt idx="154">
                  <c:v>-13.969431917107936</c:v>
                </c:pt>
                <c:pt idx="155">
                  <c:v>-13.849614049243815</c:v>
                </c:pt>
                <c:pt idx="156">
                  <c:v>-13.701974921360218</c:v>
                </c:pt>
                <c:pt idx="157">
                  <c:v>-13.538236041612226</c:v>
                </c:pt>
                <c:pt idx="158">
                  <c:v>-13.475311506797123</c:v>
                </c:pt>
                <c:pt idx="159">
                  <c:v>-13.427516702779403</c:v>
                </c:pt>
                <c:pt idx="160">
                  <c:v>-13.55669969102864</c:v>
                </c:pt>
                <c:pt idx="161">
                  <c:v>-13.524174827547785</c:v>
                </c:pt>
                <c:pt idx="162">
                  <c:v>-13.26234216261922</c:v>
                </c:pt>
                <c:pt idx="163">
                  <c:v>-13.312155693805082</c:v>
                </c:pt>
                <c:pt idx="164">
                  <c:v>-13.213468582331043</c:v>
                </c:pt>
                <c:pt idx="165">
                  <c:v>-13.375213918626848</c:v>
                </c:pt>
                <c:pt idx="166">
                  <c:v>-13.131762278368065</c:v>
                </c:pt>
                <c:pt idx="167">
                  <c:v>-13.173697202645535</c:v>
                </c:pt>
                <c:pt idx="168">
                  <c:v>-13.312183329763293</c:v>
                </c:pt>
                <c:pt idx="169">
                  <c:v>-13.096618950578435</c:v>
                </c:pt>
                <c:pt idx="170">
                  <c:v>-13.21599773496478</c:v>
                </c:pt>
                <c:pt idx="171">
                  <c:v>-13.531814563087632</c:v>
                </c:pt>
                <c:pt idx="172">
                  <c:v>-13.070220800255992</c:v>
                </c:pt>
                <c:pt idx="173">
                  <c:v>-13.205419468437047</c:v>
                </c:pt>
                <c:pt idx="174">
                  <c:v>-13.192171142676713</c:v>
                </c:pt>
                <c:pt idx="175">
                  <c:v>-13.058626856509068</c:v>
                </c:pt>
                <c:pt idx="176">
                  <c:v>-13.03566750804443</c:v>
                </c:pt>
                <c:pt idx="177">
                  <c:v>-13.591823135215893</c:v>
                </c:pt>
                <c:pt idx="178">
                  <c:v>-13.093619039672824</c:v>
                </c:pt>
                <c:pt idx="179">
                  <c:v>-12.787589251186759</c:v>
                </c:pt>
                <c:pt idx="180">
                  <c:v>-12.745347450634387</c:v>
                </c:pt>
                <c:pt idx="181">
                  <c:v>-12.439480966308476</c:v>
                </c:pt>
                <c:pt idx="182">
                  <c:v>-12.70716066578693</c:v>
                </c:pt>
                <c:pt idx="183">
                  <c:v>-12.604276475855201</c:v>
                </c:pt>
                <c:pt idx="184">
                  <c:v>-12.382753842369361</c:v>
                </c:pt>
                <c:pt idx="185">
                  <c:v>-12.408396248997324</c:v>
                </c:pt>
                <c:pt idx="186">
                  <c:v>-12.49612455596927</c:v>
                </c:pt>
                <c:pt idx="187">
                  <c:v>-12.391612211508985</c:v>
                </c:pt>
                <c:pt idx="188">
                  <c:v>-12.51110842125835</c:v>
                </c:pt>
                <c:pt idx="189">
                  <c:v>-12.52330508332242</c:v>
                </c:pt>
                <c:pt idx="190">
                  <c:v>-13.019686204885936</c:v>
                </c:pt>
                <c:pt idx="191">
                  <c:v>-12.36161949355822</c:v>
                </c:pt>
                <c:pt idx="192">
                  <c:v>-12.744524428411882</c:v>
                </c:pt>
                <c:pt idx="193">
                  <c:v>-11.700031354152305</c:v>
                </c:pt>
                <c:pt idx="194">
                  <c:v>-11.577248653696792</c:v>
                </c:pt>
                <c:pt idx="195">
                  <c:v>-11.6772222545775</c:v>
                </c:pt>
                <c:pt idx="196">
                  <c:v>-11.609135684301215</c:v>
                </c:pt>
                <c:pt idx="197">
                  <c:v>-11.113785547417475</c:v>
                </c:pt>
                <c:pt idx="198">
                  <c:v>-11.7911678779104</c:v>
                </c:pt>
                <c:pt idx="199">
                  <c:v>-10.75233426700488</c:v>
                </c:pt>
                <c:pt idx="200">
                  <c:v>-10.55214086910922</c:v>
                </c:pt>
              </c:numCache>
            </c:numRef>
          </c:yVal>
          <c:smooth val="1"/>
        </c:ser>
        <c:axId val="45012351"/>
        <c:axId val="2457976"/>
      </c:scatterChart>
      <c:valAx>
        <c:axId val="45012351"/>
        <c:scaling>
          <c:orientation val="minMax"/>
          <c:max val="4"/>
          <c:min val="0.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[wl]</a:t>
                </a:r>
              </a:p>
            </c:rich>
          </c:tx>
          <c:layout>
            <c:manualLayout>
              <c:xMode val="factor"/>
              <c:yMode val="factor"/>
              <c:x val="0.2565"/>
              <c:y val="0.11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57976"/>
        <c:crossesAt val="-10"/>
        <c:crossBetween val="midCat"/>
        <c:dispUnits/>
        <c:majorUnit val="0.5"/>
        <c:minorUnit val="0.4"/>
      </c:valAx>
      <c:valAx>
        <c:axId val="2457976"/>
        <c:scaling>
          <c:orientation val="minMax"/>
          <c:max val="-10"/>
          <c:min val="-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G/T</a:t>
                </a:r>
              </a:p>
            </c:rich>
          </c:tx>
          <c:layout>
            <c:manualLayout>
              <c:xMode val="factor"/>
              <c:yMode val="factor"/>
              <c:x val="0.0065"/>
              <c:y val="0.1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012351"/>
        <c:crossesAt val="0.5"/>
        <c:crossBetween val="midCat"/>
        <c:dispUnits/>
        <c:majorUnit val="1"/>
        <c:minorUnit val="0.578306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133350</xdr:rowOff>
    </xdr:from>
    <xdr:to>
      <xdr:col>17</xdr:col>
      <xdr:colOff>228600</xdr:colOff>
      <xdr:row>50</xdr:row>
      <xdr:rowOff>104775</xdr:rowOff>
    </xdr:to>
    <xdr:graphicFrame>
      <xdr:nvGraphicFramePr>
        <xdr:cNvPr id="1" name="Диаграмма 9"/>
        <xdr:cNvGraphicFramePr/>
      </xdr:nvGraphicFramePr>
      <xdr:xfrm>
        <a:off x="19050" y="295275"/>
        <a:ext cx="13325475" cy="7934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390525</xdr:colOff>
      <xdr:row>36</xdr:row>
      <xdr:rowOff>123825</xdr:rowOff>
    </xdr:from>
    <xdr:to>
      <xdr:col>3</xdr:col>
      <xdr:colOff>238125</xdr:colOff>
      <xdr:row>43</xdr:row>
      <xdr:rowOff>47625</xdr:rowOff>
    </xdr:to>
    <xdr:sp>
      <xdr:nvSpPr>
        <xdr:cNvPr id="2" name="Text Box 11"/>
        <xdr:cNvSpPr txBox="1">
          <a:spLocks noChangeArrowheads="1"/>
        </xdr:cNvSpPr>
      </xdr:nvSpPr>
      <xdr:spPr>
        <a:xfrm>
          <a:off x="1162050" y="5981700"/>
          <a:ext cx="139065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Note: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Yagis &lt; 1.5 wl look no good against average line as Boxkites spoil the average number at the low end</a:t>
          </a:r>
        </a:p>
      </xdr:txBody>
    </xdr:sp>
    <xdr:clientData/>
  </xdr:twoCellAnchor>
  <xdr:twoCellAnchor editAs="oneCell">
    <xdr:from>
      <xdr:col>0</xdr:col>
      <xdr:colOff>19050</xdr:colOff>
      <xdr:row>0</xdr:row>
      <xdr:rowOff>19050</xdr:rowOff>
    </xdr:from>
    <xdr:to>
      <xdr:col>1</xdr:col>
      <xdr:colOff>152400</xdr:colOff>
      <xdr:row>1</xdr:row>
      <xdr:rowOff>123825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19050"/>
          <a:ext cx="9048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133350</xdr:rowOff>
    </xdr:from>
    <xdr:to>
      <xdr:col>20</xdr:col>
      <xdr:colOff>19050</xdr:colOff>
      <xdr:row>65</xdr:row>
      <xdr:rowOff>38100</xdr:rowOff>
    </xdr:to>
    <xdr:graphicFrame>
      <xdr:nvGraphicFramePr>
        <xdr:cNvPr id="1" name="Диаграмма 1"/>
        <xdr:cNvGraphicFramePr/>
      </xdr:nvGraphicFramePr>
      <xdr:xfrm>
        <a:off x="19050" y="295275"/>
        <a:ext cx="12192000" cy="1029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65</xdr:row>
      <xdr:rowOff>28575</xdr:rowOff>
    </xdr:from>
    <xdr:to>
      <xdr:col>20</xdr:col>
      <xdr:colOff>19050</xdr:colOff>
      <xdr:row>128</xdr:row>
      <xdr:rowOff>104775</xdr:rowOff>
    </xdr:to>
    <xdr:graphicFrame>
      <xdr:nvGraphicFramePr>
        <xdr:cNvPr id="2" name="Диаграмма 2"/>
        <xdr:cNvGraphicFramePr/>
      </xdr:nvGraphicFramePr>
      <xdr:xfrm>
        <a:off x="19050" y="10582275"/>
        <a:ext cx="12192000" cy="1028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19050</xdr:colOff>
      <xdr:row>0</xdr:row>
      <xdr:rowOff>19050</xdr:rowOff>
    </xdr:from>
    <xdr:to>
      <xdr:col>1</xdr:col>
      <xdr:colOff>304800</xdr:colOff>
      <xdr:row>1</xdr:row>
      <xdr:rowOff>123825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" y="19050"/>
          <a:ext cx="8953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1</xdr:col>
      <xdr:colOff>123825</xdr:colOff>
      <xdr:row>1</xdr:row>
      <xdr:rowOff>123825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7143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1</xdr:row>
      <xdr:rowOff>152400</xdr:rowOff>
    </xdr:from>
    <xdr:to>
      <xdr:col>20</xdr:col>
      <xdr:colOff>66675</xdr:colOff>
      <xdr:row>65</xdr:row>
      <xdr:rowOff>66675</xdr:rowOff>
    </xdr:to>
    <xdr:graphicFrame>
      <xdr:nvGraphicFramePr>
        <xdr:cNvPr id="2" name="Chart 9"/>
        <xdr:cNvGraphicFramePr/>
      </xdr:nvGraphicFramePr>
      <xdr:xfrm>
        <a:off x="57150" y="314325"/>
        <a:ext cx="12201525" cy="10277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g0ksc.co.uk/" TargetMode="External" /><Relationship Id="rId2" Type="http://schemas.openxmlformats.org/officeDocument/2006/relationships/hyperlink" Target="http://www.yu7ef.com/" TargetMode="External" /><Relationship Id="rId3" Type="http://schemas.openxmlformats.org/officeDocument/2006/relationships/hyperlink" Target="http://www.m2inc.com/PDF%20Man/pdfman.html" TargetMode="External" /><Relationship Id="rId4" Type="http://schemas.openxmlformats.org/officeDocument/2006/relationships/hyperlink" Target="http://www.qsl.net/dk7zb/start1.htm" TargetMode="External" /><Relationship Id="rId5" Type="http://schemas.openxmlformats.org/officeDocument/2006/relationships/hyperlink" Target="http://www.i0jxx.it/" TargetMode="External" /><Relationship Id="rId6" Type="http://schemas.openxmlformats.org/officeDocument/2006/relationships/hyperlink" Target="http://www.cushcraftamateur.com/prodsupport.php" TargetMode="External" /><Relationship Id="rId7" Type="http://schemas.openxmlformats.org/officeDocument/2006/relationships/hyperlink" Target="http://www.ifwtech.co.uk/g3sek/diy-yagi/index.htm" TargetMode="External" /><Relationship Id="rId8" Type="http://schemas.openxmlformats.org/officeDocument/2006/relationships/hyperlink" Target="http://www.ct1ffu.com/site/" TargetMode="External" /><Relationship Id="rId9" Type="http://schemas.openxmlformats.org/officeDocument/2006/relationships/hyperlink" Target="http://www.ifwtech.co.uk/g3sek/diy-yagi/index.htm" TargetMode="External" /><Relationship Id="rId10" Type="http://schemas.openxmlformats.org/officeDocument/2006/relationships/hyperlink" Target="https://www.radioworld.co.uk/tonna-beam-yagi-antennas" TargetMode="External" /><Relationship Id="rId11" Type="http://schemas.openxmlformats.org/officeDocument/2006/relationships/hyperlink" Target="http://www.hy-gain.com/" TargetMode="External" /><Relationship Id="rId12" Type="http://schemas.openxmlformats.org/officeDocument/2006/relationships/hyperlink" Target="http://www.ifwtech.co.uk/g3sek/diy-yagi/index.htm" TargetMode="External" /><Relationship Id="rId13" Type="http://schemas.openxmlformats.org/officeDocument/2006/relationships/hyperlink" Target="http://www.flexayagi.de/" TargetMode="External" /><Relationship Id="rId14" Type="http://schemas.openxmlformats.org/officeDocument/2006/relationships/hyperlink" Target="http://www.g4cqm.co.uk/" TargetMode="External" /><Relationship Id="rId15" Type="http://schemas.openxmlformats.org/officeDocument/2006/relationships/hyperlink" Target="https://www.antennas-amplifiers.com/" TargetMode="External" /><Relationship Id="rId16" Type="http://schemas.openxmlformats.org/officeDocument/2006/relationships/hyperlink" Target="http://dg7ybn.de/" TargetMode="External" /><Relationship Id="rId17" Type="http://schemas.openxmlformats.org/officeDocument/2006/relationships/hyperlink" Target="http://www.innovantennas.com/" TargetMode="External" /><Relationship Id="rId18" Type="http://schemas.openxmlformats.org/officeDocument/2006/relationships/hyperlink" Target="https://www.antenna-amplifiers.com/" TargetMode="External" /><Relationship Id="rId19" Type="http://schemas.openxmlformats.org/officeDocument/2006/relationships/hyperlink" Target="http://www.eantenna.es/" TargetMode="External" /><Relationship Id="rId20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g0ksc.co.uk/" TargetMode="External" /><Relationship Id="rId2" Type="http://schemas.openxmlformats.org/officeDocument/2006/relationships/hyperlink" Target="http://www.m2inc.com/" TargetMode="External" /><Relationship Id="rId3" Type="http://schemas.openxmlformats.org/officeDocument/2006/relationships/hyperlink" Target="http://www.qsl.net/dk7zb/start1.htm" TargetMode="External" /><Relationship Id="rId4" Type="http://schemas.openxmlformats.org/officeDocument/2006/relationships/hyperlink" Target="http://www.i0jxx.it/" TargetMode="External" /><Relationship Id="rId5" Type="http://schemas.openxmlformats.org/officeDocument/2006/relationships/hyperlink" Target="http://www.flexayagi.de/" TargetMode="External" /><Relationship Id="rId6" Type="http://schemas.openxmlformats.org/officeDocument/2006/relationships/hyperlink" Target="http://www.hy-gain.com/" TargetMode="External" /><Relationship Id="rId7" Type="http://schemas.openxmlformats.org/officeDocument/2006/relationships/hyperlink" Target="http://www.cushcraftamateur.com/prodsupport.php" TargetMode="External" /><Relationship Id="rId8" Type="http://schemas.openxmlformats.org/officeDocument/2006/relationships/hyperlink" Target="http://www.ifwtech.co.uk/g3sek/diy-yagi/index.htm" TargetMode="External" /><Relationship Id="rId9" Type="http://schemas.openxmlformats.org/officeDocument/2006/relationships/hyperlink" Target="http://www.ifwtech.co.uk/g3sek/diy-yagi/index.htm" TargetMode="External" /><Relationship Id="rId10" Type="http://schemas.openxmlformats.org/officeDocument/2006/relationships/hyperlink" Target="http://www.ifwtech.co.uk/g3sek/diy-yagi/index.htm" TargetMode="External" /><Relationship Id="rId11" Type="http://schemas.openxmlformats.org/officeDocument/2006/relationships/hyperlink" Target="http://www.ct1ffu.com/site/" TargetMode="External" /><Relationship Id="rId12" Type="http://schemas.openxmlformats.org/officeDocument/2006/relationships/hyperlink" Target="http://www.wimo.com/" TargetMode="External" /><Relationship Id="rId13" Type="http://schemas.openxmlformats.org/officeDocument/2006/relationships/hyperlink" Target="http://www.g4cqm.co.uk/" TargetMode="External" /><Relationship Id="rId14" Type="http://schemas.openxmlformats.org/officeDocument/2006/relationships/hyperlink" Target="http://www.antennas-amplifiers.com/" TargetMode="External" /><Relationship Id="rId15" Type="http://schemas.openxmlformats.org/officeDocument/2006/relationships/hyperlink" Target="https://www.antennas-amplifiers.com/" TargetMode="External" /><Relationship Id="rId16" Type="http://schemas.openxmlformats.org/officeDocument/2006/relationships/hyperlink" Target="http://dg7ybn.de/" TargetMode="External" /><Relationship Id="rId17" Type="http://schemas.openxmlformats.org/officeDocument/2006/relationships/hyperlink" Target="http://www.7arrays.com/" TargetMode="External" /><Relationship Id="rId18" Type="http://schemas.openxmlformats.org/officeDocument/2006/relationships/hyperlink" Target="http://www.innovantennas.com/" TargetMode="External" /><Relationship Id="rId19" Type="http://schemas.openxmlformats.org/officeDocument/2006/relationships/hyperlink" Target="https://www.qrz.ru/db/R3RAV" TargetMode="External" /><Relationship Id="rId20" Type="http://schemas.openxmlformats.org/officeDocument/2006/relationships/hyperlink" Target="http://www.yu7ef.com/" TargetMode="External" /><Relationship Id="rId21" Type="http://schemas.openxmlformats.org/officeDocument/2006/relationships/hyperlink" Target="https://www.antenna-amplifiers.com/" TargetMode="External" /><Relationship Id="rId22" Type="http://schemas.openxmlformats.org/officeDocument/2006/relationships/hyperlink" Target="http://www.antennas-amplifiers.com/" TargetMode="External" /><Relationship Id="rId23" Type="http://schemas.openxmlformats.org/officeDocument/2006/relationships/hyperlink" Target="http://www.eantenna.es/" TargetMode="External" /><Relationship Id="rId24" Type="http://schemas.openxmlformats.org/officeDocument/2006/relationships/hyperlink" Target="https://www.radioworld.co.uk/tonna-beam-yagi-antennas" TargetMode="External" /><Relationship Id="rId2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ifwtech.co.uk/g3sek/diy-yagi/index.htm" TargetMode="External" /><Relationship Id="rId2" Type="http://schemas.openxmlformats.org/officeDocument/2006/relationships/hyperlink" Target="http://www.cushcraftamateur.com/prodsupport.php" TargetMode="External" /><Relationship Id="rId3" Type="http://schemas.openxmlformats.org/officeDocument/2006/relationships/hyperlink" Target="http://www.directivesystems.com/" TargetMode="External" /><Relationship Id="rId4" Type="http://schemas.openxmlformats.org/officeDocument/2006/relationships/hyperlink" Target="http://www.qsl.net/dk7zb/start1.htm" TargetMode="External" /><Relationship Id="rId5" Type="http://schemas.openxmlformats.org/officeDocument/2006/relationships/hyperlink" Target="https://www.radioworld.co.uk/tonna-beam-yagi-antennas" TargetMode="External" /><Relationship Id="rId6" Type="http://schemas.openxmlformats.org/officeDocument/2006/relationships/hyperlink" Target="http://www.g4cqm.co.uk/" TargetMode="External" /><Relationship Id="rId7" Type="http://schemas.openxmlformats.org/officeDocument/2006/relationships/hyperlink" Target="http://www.hy-gain.com/" TargetMode="External" /><Relationship Id="rId8" Type="http://schemas.openxmlformats.org/officeDocument/2006/relationships/hyperlink" Target="http://www.i0jxx.it/" TargetMode="External" /><Relationship Id="rId9" Type="http://schemas.openxmlformats.org/officeDocument/2006/relationships/hyperlink" Target="http://www.m2inc.com/" TargetMode="External" /><Relationship Id="rId10" Type="http://schemas.openxmlformats.org/officeDocument/2006/relationships/hyperlink" Target="http://www.yu7ef.com/" TargetMode="External" /><Relationship Id="rId11" Type="http://schemas.openxmlformats.org/officeDocument/2006/relationships/hyperlink" Target="http://www.uksmg.org/content/yagi.htm" TargetMode="External" /><Relationship Id="rId12" Type="http://schemas.openxmlformats.org/officeDocument/2006/relationships/hyperlink" Target="http://www.ham-radio.com/n6ca/50MHz/50appnotes/50ants.html" TargetMode="External" /><Relationship Id="rId13" Type="http://schemas.openxmlformats.org/officeDocument/2006/relationships/hyperlink" Target="https://www.jkantennas.com/" TargetMode="External" /><Relationship Id="rId14" Type="http://schemas.openxmlformats.org/officeDocument/2006/relationships/hyperlink" Target="http://www.innovantennas.com/" TargetMode="External" /><Relationship Id="rId15" Type="http://schemas.openxmlformats.org/officeDocument/2006/relationships/hyperlink" Target="http://www.eantenna.es/" TargetMode="External" /><Relationship Id="rId16" Type="http://schemas.openxmlformats.org/officeDocument/2006/relationships/hyperlink" Target="https://mapleleafcom.com/" TargetMode="External" /><Relationship Id="rId17" Type="http://schemas.openxmlformats.org/officeDocument/2006/relationships/hyperlink" Target="https://www.antennas-amplifiers.com/" TargetMode="External" /><Relationship Id="rId18" Type="http://schemas.openxmlformats.org/officeDocument/2006/relationships/hyperlink" Target="https://www.radioworld.co.uk/tonna-beam-yagi-antennas" TargetMode="External" /><Relationship Id="rId19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"/>
  <dimension ref="A1:Y1232"/>
  <sheetViews>
    <sheetView tabSelected="1" zoomScalePageLayoutView="0" workbookViewId="0" topLeftCell="A1">
      <pane ySplit="10" topLeftCell="BM11" activePane="bottomLeft" state="frozen"/>
      <selection pane="topLeft" activeCell="A15" sqref="A15:IV15"/>
      <selection pane="bottomLeft" activeCell="A1" sqref="A1"/>
    </sheetView>
  </sheetViews>
  <sheetFormatPr defaultColWidth="9.140625" defaultRowHeight="12.75"/>
  <cols>
    <col min="1" max="1" width="37.7109375" style="0" customWidth="1"/>
    <col min="2" max="3" width="8.8515625" style="39" customWidth="1"/>
    <col min="4" max="4" width="9.140625" style="39" customWidth="1"/>
    <col min="5" max="5" width="9.28125" style="0" customWidth="1"/>
    <col min="6" max="6" width="11.00390625" style="0" bestFit="1" customWidth="1"/>
    <col min="10" max="10" width="8.7109375" style="0" customWidth="1"/>
    <col min="11" max="11" width="8.421875" style="0" customWidth="1"/>
    <col min="12" max="12" width="8.7109375" style="0" customWidth="1"/>
    <col min="13" max="13" width="7.8515625" style="0" customWidth="1"/>
    <col min="15" max="15" width="10.8515625" style="39" customWidth="1"/>
    <col min="16" max="16" width="12.7109375" style="34" customWidth="1"/>
    <col min="17" max="17" width="16.7109375" style="3" customWidth="1"/>
    <col min="18" max="18" width="11.57421875" style="3" hidden="1" customWidth="1"/>
    <col min="19" max="19" width="10.00390625" style="140" hidden="1" customWidth="1"/>
    <col min="20" max="20" width="10.00390625" style="172" hidden="1" customWidth="1"/>
    <col min="21" max="21" width="10.8515625" style="383" hidden="1" customWidth="1"/>
    <col min="22" max="22" width="9.140625" style="172" hidden="1" customWidth="1"/>
    <col min="23" max="23" width="9.140625" style="147" customWidth="1"/>
    <col min="24" max="24" width="9.140625" style="16" customWidth="1"/>
  </cols>
  <sheetData>
    <row r="1" ht="12.75">
      <c r="D1" s="146"/>
    </row>
    <row r="2" spans="2:24" ht="12.75">
      <c r="B2" s="192" t="s">
        <v>1073</v>
      </c>
      <c r="D2"/>
      <c r="F2" s="26" t="s">
        <v>473</v>
      </c>
      <c r="O2"/>
      <c r="P2"/>
      <c r="Q2"/>
      <c r="R2"/>
      <c r="S2" s="349"/>
      <c r="W2"/>
      <c r="X2"/>
    </row>
    <row r="3" spans="2:24" ht="12.75">
      <c r="B3" s="193" t="s">
        <v>1353</v>
      </c>
      <c r="C3" s="193"/>
      <c r="D3" s="148"/>
      <c r="F3" t="s">
        <v>1049</v>
      </c>
      <c r="H3" s="264">
        <v>760</v>
      </c>
      <c r="I3" s="45"/>
      <c r="L3" s="26" t="s">
        <v>474</v>
      </c>
      <c r="O3"/>
      <c r="P3"/>
      <c r="Q3"/>
      <c r="R3"/>
      <c r="S3" s="349"/>
      <c r="W3"/>
      <c r="X3"/>
    </row>
    <row r="4" spans="4:24" ht="12.75">
      <c r="D4"/>
      <c r="F4" t="s">
        <v>1050</v>
      </c>
      <c r="H4" s="261">
        <v>1800</v>
      </c>
      <c r="I4" s="45"/>
      <c r="L4" s="26" t="s">
        <v>475</v>
      </c>
      <c r="O4"/>
      <c r="P4"/>
      <c r="Q4"/>
      <c r="R4"/>
      <c r="S4" s="349"/>
      <c r="W4"/>
      <c r="X4"/>
    </row>
    <row r="5" spans="4:24" ht="12.75">
      <c r="D5"/>
      <c r="F5" t="s">
        <v>1052</v>
      </c>
      <c r="H5" s="265">
        <v>8200</v>
      </c>
      <c r="I5" s="45"/>
      <c r="O5"/>
      <c r="P5"/>
      <c r="Q5"/>
      <c r="R5"/>
      <c r="S5" s="349"/>
      <c r="W5"/>
      <c r="X5"/>
    </row>
    <row r="6" spans="2:16" ht="16.5" customHeight="1">
      <c r="B6" s="470" t="s">
        <v>1297</v>
      </c>
      <c r="C6" s="470"/>
      <c r="D6" s="251">
        <v>27</v>
      </c>
      <c r="E6" s="205" t="s">
        <v>986</v>
      </c>
      <c r="F6" s="471" t="s">
        <v>745</v>
      </c>
      <c r="G6" s="471"/>
      <c r="H6" s="251">
        <v>1800</v>
      </c>
      <c r="I6" s="426" t="s">
        <v>986</v>
      </c>
      <c r="J6" s="205" t="s">
        <v>816</v>
      </c>
      <c r="K6" s="418"/>
      <c r="L6" s="422"/>
      <c r="M6" s="416">
        <v>0.75</v>
      </c>
      <c r="N6" s="418" t="s">
        <v>1004</v>
      </c>
      <c r="O6" s="346"/>
      <c r="P6" s="290" t="s">
        <v>986</v>
      </c>
    </row>
    <row r="7" spans="1:24" ht="16.5" customHeight="1">
      <c r="A7" s="253"/>
      <c r="B7" s="255"/>
      <c r="C7" s="368"/>
      <c r="D7" s="252"/>
      <c r="E7" s="257"/>
      <c r="F7" s="472" t="s">
        <v>29</v>
      </c>
      <c r="G7" s="473"/>
      <c r="H7" s="473"/>
      <c r="I7" s="263"/>
      <c r="J7" s="415"/>
      <c r="K7" s="342" t="s">
        <v>479</v>
      </c>
      <c r="L7" s="343"/>
      <c r="M7" s="344" t="s">
        <v>65</v>
      </c>
      <c r="N7" s="343"/>
      <c r="O7" s="345"/>
      <c r="P7" s="170"/>
      <c r="Q7" s="97"/>
      <c r="R7" s="97"/>
      <c r="S7" s="306" t="s">
        <v>547</v>
      </c>
      <c r="T7" s="298"/>
      <c r="U7" s="384"/>
      <c r="V7" s="304"/>
      <c r="W7"/>
      <c r="X7"/>
    </row>
    <row r="8" spans="1:22" ht="13.5">
      <c r="A8" s="254"/>
      <c r="B8" s="256"/>
      <c r="C8" s="369" t="s">
        <v>66</v>
      </c>
      <c r="D8" s="204"/>
      <c r="E8" s="22"/>
      <c r="F8" s="259"/>
      <c r="G8" s="260" t="s">
        <v>414</v>
      </c>
      <c r="H8" s="261"/>
      <c r="I8" s="417"/>
      <c r="J8" s="417"/>
      <c r="K8" s="249" t="s">
        <v>804</v>
      </c>
      <c r="L8" s="22" t="s">
        <v>833</v>
      </c>
      <c r="M8" s="250" t="s">
        <v>416</v>
      </c>
      <c r="N8" s="203"/>
      <c r="O8" s="204"/>
      <c r="P8" s="262"/>
      <c r="Q8" s="49"/>
      <c r="R8" s="214"/>
      <c r="S8" s="391" t="s">
        <v>561</v>
      </c>
      <c r="T8" s="299"/>
      <c r="U8" s="385"/>
      <c r="V8" s="305"/>
    </row>
    <row r="9" spans="1:22" ht="13.5">
      <c r="A9" s="48" t="s">
        <v>133</v>
      </c>
      <c r="B9" s="50" t="s">
        <v>1036</v>
      </c>
      <c r="C9" s="370" t="s">
        <v>134</v>
      </c>
      <c r="D9" s="50" t="s">
        <v>135</v>
      </c>
      <c r="E9" s="49" t="s">
        <v>136</v>
      </c>
      <c r="F9" s="103" t="s">
        <v>270</v>
      </c>
      <c r="G9" s="103" t="s">
        <v>271</v>
      </c>
      <c r="H9" s="103" t="s">
        <v>272</v>
      </c>
      <c r="I9" s="103" t="s">
        <v>1054</v>
      </c>
      <c r="J9" s="103" t="s">
        <v>476</v>
      </c>
      <c r="K9" s="49" t="s">
        <v>139</v>
      </c>
      <c r="L9" s="49" t="s">
        <v>805</v>
      </c>
      <c r="M9" s="49" t="s">
        <v>806</v>
      </c>
      <c r="N9" s="49" t="s">
        <v>140</v>
      </c>
      <c r="O9" s="50" t="s">
        <v>141</v>
      </c>
      <c r="P9" s="51" t="s">
        <v>807</v>
      </c>
      <c r="Q9" s="103" t="s">
        <v>1227</v>
      </c>
      <c r="R9" s="214"/>
      <c r="S9" s="392" t="s">
        <v>272</v>
      </c>
      <c r="T9" s="395"/>
      <c r="U9" s="405" t="s">
        <v>746</v>
      </c>
      <c r="V9" s="396"/>
    </row>
    <row r="10" spans="1:22" ht="12.75">
      <c r="A10" s="52" t="s">
        <v>142</v>
      </c>
      <c r="B10" s="194" t="s">
        <v>1263</v>
      </c>
      <c r="C10" s="56" t="s">
        <v>1019</v>
      </c>
      <c r="D10" s="56" t="s">
        <v>1263</v>
      </c>
      <c r="E10" s="54" t="s">
        <v>1263</v>
      </c>
      <c r="F10" s="55" t="s">
        <v>1006</v>
      </c>
      <c r="G10" s="54" t="s">
        <v>275</v>
      </c>
      <c r="H10" s="54" t="s">
        <v>275</v>
      </c>
      <c r="I10" s="54" t="s">
        <v>145</v>
      </c>
      <c r="J10" s="54" t="s">
        <v>145</v>
      </c>
      <c r="K10" s="54" t="s">
        <v>145</v>
      </c>
      <c r="L10" s="54" t="s">
        <v>145</v>
      </c>
      <c r="M10" s="54" t="s">
        <v>145</v>
      </c>
      <c r="N10" s="54" t="s">
        <v>146</v>
      </c>
      <c r="O10" s="56" t="s">
        <v>276</v>
      </c>
      <c r="P10" s="57" t="s">
        <v>808</v>
      </c>
      <c r="Q10" s="54" t="s">
        <v>885</v>
      </c>
      <c r="R10" s="214"/>
      <c r="S10" s="406" t="s">
        <v>434</v>
      </c>
      <c r="T10" s="397" t="s">
        <v>1</v>
      </c>
      <c r="U10" s="407" t="s">
        <v>747</v>
      </c>
      <c r="V10" s="399" t="s">
        <v>562</v>
      </c>
    </row>
    <row r="11" spans="1:15" ht="12.75">
      <c r="A11" s="3"/>
      <c r="B11" s="27"/>
      <c r="C11" s="27"/>
      <c r="D11" s="27"/>
      <c r="E11" s="4"/>
      <c r="F11" s="4"/>
      <c r="G11" s="4"/>
      <c r="H11" s="4"/>
      <c r="I11" s="4"/>
      <c r="J11" s="4"/>
      <c r="K11" s="4"/>
      <c r="L11" s="4"/>
      <c r="M11" s="4"/>
      <c r="N11" s="4"/>
      <c r="O11" s="27"/>
    </row>
    <row r="12" spans="1:23" s="16" customFormat="1" ht="12.75">
      <c r="A12" s="58" t="s">
        <v>902</v>
      </c>
      <c r="B12" s="60">
        <v>0</v>
      </c>
      <c r="C12" s="60">
        <v>0</v>
      </c>
      <c r="D12" s="60" t="s">
        <v>1398</v>
      </c>
      <c r="E12" s="63" t="s">
        <v>1398</v>
      </c>
      <c r="F12" s="60" t="s">
        <v>1398</v>
      </c>
      <c r="G12" s="60">
        <f>290*(1-V12)</f>
        <v>0.007000000000007001</v>
      </c>
      <c r="H12" s="60">
        <f aca="true" t="shared" si="0" ref="H12:H45">(R12/350*H$6+(1-R12/350)*D$6)*V12+290*(1-V12)</f>
        <v>913.4823854908767</v>
      </c>
      <c r="I12" s="60">
        <f>C12-10*LOG((R12/350*H$6+(1-R12/350)*D$6)*V12+290*(1-V12))</f>
        <v>-29.607001773504408</v>
      </c>
      <c r="J12" s="239">
        <f>C12-10*LOG((R12/350*H$6+(1-R12/350)*D$6)*V12+290*(10^(0.1*M$6)-1)+290*(1-V12))</f>
        <v>-29.859417667356965</v>
      </c>
      <c r="K12" s="60" t="s">
        <v>1398</v>
      </c>
      <c r="L12" s="63" t="s">
        <v>1398</v>
      </c>
      <c r="M12" s="90" t="s">
        <v>1399</v>
      </c>
      <c r="N12" s="90" t="s">
        <v>1398</v>
      </c>
      <c r="O12" s="100" t="s">
        <v>1400</v>
      </c>
      <c r="P12" s="101" t="s">
        <v>1401</v>
      </c>
      <c r="Q12" s="90" t="s">
        <v>1402</v>
      </c>
      <c r="R12" s="337">
        <v>174.99949373950403</v>
      </c>
      <c r="S12" s="350">
        <v>185.003</v>
      </c>
      <c r="T12" s="300">
        <v>185.00046552847826</v>
      </c>
      <c r="U12" s="386">
        <f aca="true" t="shared" si="1" ref="U12:U46">(T12-20)*1.0606</f>
        <v>174.99949373950403</v>
      </c>
      <c r="V12" s="294">
        <v>0.9999758620689655</v>
      </c>
      <c r="W12" s="147"/>
    </row>
    <row r="13" spans="1:23" s="16" customFormat="1" ht="12.75">
      <c r="A13" s="58" t="s">
        <v>1076</v>
      </c>
      <c r="B13" s="60">
        <v>0.30527331999999996</v>
      </c>
      <c r="C13" s="60">
        <v>13.24</v>
      </c>
      <c r="D13" s="60">
        <v>1.2</v>
      </c>
      <c r="E13" s="60">
        <v>0.85</v>
      </c>
      <c r="F13" s="60">
        <v>19.3</v>
      </c>
      <c r="G13" s="60">
        <f>290*(1-V13)</f>
        <v>4.930000000000004</v>
      </c>
      <c r="H13" s="60">
        <f t="shared" si="0"/>
        <v>183.57203993714285</v>
      </c>
      <c r="I13" s="60">
        <f>F13-10*LOG((R13/350*H$6+(1-R13/350)*D$6)*V13+290*(1-V13))</f>
        <v>-3.338065340236387</v>
      </c>
      <c r="J13" s="239">
        <f>F13-10*LOG((R13/350*H$6+(1-R13/350)*D$6)*V13+290*(10^(0.1*M$6)-1)+290*(1-V13))</f>
        <v>-4.470104619376503</v>
      </c>
      <c r="K13" s="60">
        <v>26.1</v>
      </c>
      <c r="L13" s="61">
        <v>21.5</v>
      </c>
      <c r="M13" s="61" t="s">
        <v>823</v>
      </c>
      <c r="N13" s="61">
        <v>52.5</v>
      </c>
      <c r="O13" s="60" t="s">
        <v>149</v>
      </c>
      <c r="P13" s="64" t="s">
        <v>796</v>
      </c>
      <c r="Q13" s="63" t="s">
        <v>863</v>
      </c>
      <c r="R13" s="301">
        <v>30.5448484231943</v>
      </c>
      <c r="S13" s="350">
        <v>52.9</v>
      </c>
      <c r="T13" s="300">
        <v>48.79959308240081</v>
      </c>
      <c r="U13" s="386">
        <f t="shared" si="1"/>
        <v>30.5448484231943</v>
      </c>
      <c r="V13" s="294">
        <v>0.983</v>
      </c>
      <c r="W13" s="147"/>
    </row>
    <row r="14" spans="1:23" s="16" customFormat="1" ht="12.75">
      <c r="A14" s="58" t="s">
        <v>1011</v>
      </c>
      <c r="B14" s="60">
        <v>0.92969602</v>
      </c>
      <c r="C14" s="60">
        <v>15.64</v>
      </c>
      <c r="D14" s="60">
        <v>1.4</v>
      </c>
      <c r="E14" s="60">
        <v>1.17</v>
      </c>
      <c r="F14" s="60">
        <v>21.56</v>
      </c>
      <c r="G14" s="60">
        <f aca="true" t="shared" si="2" ref="G14:G79">290*(1-V14)</f>
        <v>8.139999999999995</v>
      </c>
      <c r="H14" s="60">
        <f t="shared" si="0"/>
        <v>113.26073421556646</v>
      </c>
      <c r="I14" s="60">
        <f aca="true" t="shared" si="3" ref="I14:I79">F14-10*LOG((R14/350*H$6+(1-R14/350)*D$6)*V14+290*(1-V14))</f>
        <v>1.0192062737543068</v>
      </c>
      <c r="J14" s="239">
        <f aca="true" t="shared" si="4" ref="J14:J79">F14-10*LOG((R14/350*H$6+(1-R14/350)*D$6)*V14+290*(10^(0.1*M$6)-1)+290*(1-V14))</f>
        <v>-0.6911892641394317</v>
      </c>
      <c r="K14" s="60">
        <v>27.6</v>
      </c>
      <c r="L14" s="61">
        <v>27.5</v>
      </c>
      <c r="M14" s="61">
        <v>21.3</v>
      </c>
      <c r="N14" s="61">
        <v>51.7</v>
      </c>
      <c r="O14" s="60" t="s">
        <v>159</v>
      </c>
      <c r="P14" s="64" t="s">
        <v>796</v>
      </c>
      <c r="Q14" s="63" t="s">
        <v>863</v>
      </c>
      <c r="R14" s="301">
        <v>16.020756971546152</v>
      </c>
      <c r="S14" s="350">
        <v>42.26</v>
      </c>
      <c r="T14" s="300">
        <v>35.10537146100901</v>
      </c>
      <c r="U14" s="386">
        <f t="shared" si="1"/>
        <v>16.020756971546152</v>
      </c>
      <c r="V14" s="294">
        <v>0.9719310344827586</v>
      </c>
      <c r="W14" s="147"/>
    </row>
    <row r="15" spans="1:23" s="16" customFormat="1" ht="12.75">
      <c r="A15" s="58" t="s">
        <v>761</v>
      </c>
      <c r="B15" s="60">
        <v>1.27659752</v>
      </c>
      <c r="C15" s="60">
        <v>13.6</v>
      </c>
      <c r="D15" s="60">
        <v>1.07</v>
      </c>
      <c r="E15" s="60">
        <v>0.93</v>
      </c>
      <c r="F15" s="60">
        <v>19.56</v>
      </c>
      <c r="G15" s="60">
        <f t="shared" si="2"/>
        <v>4.900000000000007</v>
      </c>
      <c r="H15" s="60">
        <f t="shared" si="0"/>
        <v>124.05796607093595</v>
      </c>
      <c r="I15" s="60">
        <f t="shared" si="3"/>
        <v>-1.3762465663379935</v>
      </c>
      <c r="J15" s="239">
        <f t="shared" si="4"/>
        <v>-2.9618193300874545</v>
      </c>
      <c r="K15" s="60">
        <v>24.8</v>
      </c>
      <c r="L15" s="61">
        <v>16.5</v>
      </c>
      <c r="M15" s="61">
        <v>21.7</v>
      </c>
      <c r="N15" s="61">
        <v>49.8</v>
      </c>
      <c r="O15" s="60" t="s">
        <v>277</v>
      </c>
      <c r="P15" s="64" t="s">
        <v>796</v>
      </c>
      <c r="Q15" s="63" t="s">
        <v>863</v>
      </c>
      <c r="R15" s="301">
        <v>18.59677095755875</v>
      </c>
      <c r="S15" s="350">
        <v>41.8</v>
      </c>
      <c r="T15" s="300">
        <v>37.53419852683269</v>
      </c>
      <c r="U15" s="386">
        <f t="shared" si="1"/>
        <v>18.59677095755875</v>
      </c>
      <c r="V15" s="294">
        <v>0.983103448275862</v>
      </c>
      <c r="W15" s="147"/>
    </row>
    <row r="16" spans="1:23" s="16" customFormat="1" ht="12.75">
      <c r="A16" s="58" t="s">
        <v>1012</v>
      </c>
      <c r="B16" s="60">
        <v>1.64431311</v>
      </c>
      <c r="C16" s="60">
        <v>16.55</v>
      </c>
      <c r="D16" s="60">
        <v>1.5</v>
      </c>
      <c r="E16" s="60">
        <v>1.3</v>
      </c>
      <c r="F16" s="60">
        <v>22.46</v>
      </c>
      <c r="G16" s="60">
        <f t="shared" si="2"/>
        <v>8.730000000000006</v>
      </c>
      <c r="H16" s="60">
        <f t="shared" si="0"/>
        <v>89.62237391763547</v>
      </c>
      <c r="I16" s="60">
        <f t="shared" si="3"/>
        <v>2.9358355667743723</v>
      </c>
      <c r="J16" s="239">
        <f t="shared" si="4"/>
        <v>0.867697265533792</v>
      </c>
      <c r="K16" s="60">
        <v>28.3</v>
      </c>
      <c r="L16" s="61">
        <v>19.2</v>
      </c>
      <c r="M16" s="61">
        <v>28</v>
      </c>
      <c r="N16" s="61">
        <v>48.7</v>
      </c>
      <c r="O16" s="60" t="s">
        <v>169</v>
      </c>
      <c r="P16" s="64" t="s">
        <v>796</v>
      </c>
      <c r="Q16" s="63" t="s">
        <v>863</v>
      </c>
      <c r="R16" s="301">
        <v>11.134282646567359</v>
      </c>
      <c r="S16" s="350">
        <v>38.31</v>
      </c>
      <c r="T16" s="300">
        <v>30.4980979130373</v>
      </c>
      <c r="U16" s="386">
        <f t="shared" si="1"/>
        <v>11.134282646567359</v>
      </c>
      <c r="V16" s="294">
        <v>0.9698965517241379</v>
      </c>
      <c r="W16" s="147"/>
    </row>
    <row r="17" spans="1:23" s="16" customFormat="1" ht="12.75">
      <c r="A17" s="58" t="s">
        <v>756</v>
      </c>
      <c r="B17" s="60">
        <v>1.68594129</v>
      </c>
      <c r="C17" s="60">
        <v>14.43</v>
      </c>
      <c r="D17" s="60">
        <v>1.12</v>
      </c>
      <c r="E17" s="60">
        <v>1.03</v>
      </c>
      <c r="F17" s="60">
        <v>20.36</v>
      </c>
      <c r="G17" s="60">
        <f t="shared" si="2"/>
        <v>3.67</v>
      </c>
      <c r="H17" s="60">
        <f t="shared" si="0"/>
        <v>99.81395089931037</v>
      </c>
      <c r="I17" s="60">
        <f t="shared" si="3"/>
        <v>0.36808753550783635</v>
      </c>
      <c r="J17" s="239">
        <f t="shared" si="4"/>
        <v>-1.5287112739858308</v>
      </c>
      <c r="K17" s="60">
        <v>23.8</v>
      </c>
      <c r="L17" s="61">
        <v>17.2</v>
      </c>
      <c r="M17" s="61">
        <v>23.3</v>
      </c>
      <c r="N17" s="61">
        <v>50.7</v>
      </c>
      <c r="O17" s="60" t="s">
        <v>191</v>
      </c>
      <c r="P17" s="64" t="s">
        <v>1333</v>
      </c>
      <c r="Q17" s="63" t="s">
        <v>863</v>
      </c>
      <c r="R17" s="301">
        <v>13.892663570006638</v>
      </c>
      <c r="S17" s="350">
        <v>36.35</v>
      </c>
      <c r="T17" s="300">
        <v>33.09887193098872</v>
      </c>
      <c r="U17" s="386">
        <f t="shared" si="1"/>
        <v>13.892663570006638</v>
      </c>
      <c r="V17" s="294">
        <v>0.9873448275862069</v>
      </c>
      <c r="W17" s="147"/>
    </row>
    <row r="18" spans="1:23" s="16" customFormat="1" ht="12.75">
      <c r="A18" s="58" t="s">
        <v>543</v>
      </c>
      <c r="B18" s="60">
        <v>1.7139986833199998</v>
      </c>
      <c r="C18" s="60">
        <v>14.35</v>
      </c>
      <c r="D18" s="60">
        <v>1.11</v>
      </c>
      <c r="E18" s="60">
        <v>1.009</v>
      </c>
      <c r="F18" s="60">
        <v>20.27</v>
      </c>
      <c r="G18" s="60">
        <f t="shared" si="2"/>
        <v>3.650000000000012</v>
      </c>
      <c r="H18" s="60">
        <f t="shared" si="0"/>
        <v>96.08124171802956</v>
      </c>
      <c r="I18" s="60">
        <f t="shared" si="3"/>
        <v>0.4436139290944219</v>
      </c>
      <c r="J18" s="239">
        <f t="shared" si="4"/>
        <v>-1.5124835444649314</v>
      </c>
      <c r="K18" s="60">
        <v>22.06</v>
      </c>
      <c r="L18" s="61">
        <v>18.57</v>
      </c>
      <c r="M18" s="61">
        <v>21.42</v>
      </c>
      <c r="N18" s="61">
        <v>48.8</v>
      </c>
      <c r="O18" s="60" t="s">
        <v>248</v>
      </c>
      <c r="P18" s="64" t="s">
        <v>1333</v>
      </c>
      <c r="Q18" s="63" t="s">
        <v>863</v>
      </c>
      <c r="R18" s="301">
        <v>13.149069530295096</v>
      </c>
      <c r="S18" s="350">
        <v>35.64</v>
      </c>
      <c r="T18" s="300">
        <v>32.39776497293522</v>
      </c>
      <c r="U18" s="386">
        <f t="shared" si="1"/>
        <v>13.149069530295096</v>
      </c>
      <c r="V18" s="294">
        <v>0.9874137931034482</v>
      </c>
      <c r="W18" s="147"/>
    </row>
    <row r="19" spans="1:23" s="16" customFormat="1" ht="12.75">
      <c r="A19" s="58" t="s">
        <v>1104</v>
      </c>
      <c r="B19" s="60">
        <v>1.7969497699999997</v>
      </c>
      <c r="C19" s="60">
        <v>14.64</v>
      </c>
      <c r="D19" s="60">
        <v>1.14</v>
      </c>
      <c r="E19" s="60">
        <v>1.05</v>
      </c>
      <c r="F19" s="60">
        <v>20.56</v>
      </c>
      <c r="G19" s="60">
        <f t="shared" si="2"/>
        <v>5.00000000000001</v>
      </c>
      <c r="H19" s="60">
        <f t="shared" si="0"/>
        <v>97.85949560591135</v>
      </c>
      <c r="I19" s="60">
        <f t="shared" si="3"/>
        <v>0.6539702704055976</v>
      </c>
      <c r="J19" s="239">
        <f t="shared" si="4"/>
        <v>-1.2734143674488934</v>
      </c>
      <c r="K19" s="60">
        <v>22.5</v>
      </c>
      <c r="L19" s="61">
        <v>16.9</v>
      </c>
      <c r="M19" s="61">
        <v>24.1</v>
      </c>
      <c r="N19" s="61">
        <v>50</v>
      </c>
      <c r="O19" s="60" t="s">
        <v>171</v>
      </c>
      <c r="P19" s="64" t="s">
        <v>797</v>
      </c>
      <c r="Q19" s="63" t="s">
        <v>872</v>
      </c>
      <c r="R19" s="301">
        <v>13.32262456140351</v>
      </c>
      <c r="S19" s="350">
        <v>37</v>
      </c>
      <c r="T19" s="300">
        <v>32.56140350877193</v>
      </c>
      <c r="U19" s="386">
        <f t="shared" si="1"/>
        <v>13.32262456140351</v>
      </c>
      <c r="V19" s="294">
        <v>0.9827586206896551</v>
      </c>
      <c r="W19" s="147"/>
    </row>
    <row r="20" spans="1:22" ht="12.75">
      <c r="A20" s="58" t="s">
        <v>577</v>
      </c>
      <c r="B20" s="60">
        <v>1.9495864299999999</v>
      </c>
      <c r="C20" s="60">
        <v>14.97</v>
      </c>
      <c r="D20" s="60">
        <v>1.179</v>
      </c>
      <c r="E20" s="60">
        <v>1.09</v>
      </c>
      <c r="F20" s="60">
        <v>20.9</v>
      </c>
      <c r="G20" s="60">
        <f t="shared" si="2"/>
        <v>2.6999999999999957</v>
      </c>
      <c r="H20" s="60">
        <f t="shared" si="0"/>
        <v>84.71328921576352</v>
      </c>
      <c r="I20" s="60">
        <f t="shared" si="3"/>
        <v>1.6204845530848253</v>
      </c>
      <c r="J20" s="239">
        <f t="shared" si="4"/>
        <v>-0.5419714227259753</v>
      </c>
      <c r="K20" s="60">
        <v>27.8</v>
      </c>
      <c r="L20" s="61">
        <v>15.9</v>
      </c>
      <c r="M20" s="61">
        <v>23.4</v>
      </c>
      <c r="N20" s="61">
        <v>50.01</v>
      </c>
      <c r="O20" s="60" t="s">
        <v>171</v>
      </c>
      <c r="P20" s="64" t="s">
        <v>796</v>
      </c>
      <c r="Q20" s="63" t="s">
        <v>872</v>
      </c>
      <c r="R20" s="301">
        <v>11.01207727114514</v>
      </c>
      <c r="S20" s="350">
        <v>32.8</v>
      </c>
      <c r="T20" s="300">
        <v>30.382875043508523</v>
      </c>
      <c r="U20" s="386">
        <f t="shared" si="1"/>
        <v>11.01207727114514</v>
      </c>
      <c r="V20" s="294">
        <v>0.9906896551724138</v>
      </c>
    </row>
    <row r="21" spans="1:22" ht="12.75">
      <c r="A21" s="58" t="s">
        <v>1108</v>
      </c>
      <c r="B21" s="60">
        <v>1.9912146099999999</v>
      </c>
      <c r="C21" s="60">
        <v>15.07</v>
      </c>
      <c r="D21" s="60">
        <v>1.2</v>
      </c>
      <c r="E21" s="60">
        <v>1.11</v>
      </c>
      <c r="F21" s="60">
        <v>21</v>
      </c>
      <c r="G21" s="60">
        <f t="shared" si="2"/>
        <v>4.699999999999999</v>
      </c>
      <c r="H21" s="60">
        <f t="shared" si="0"/>
        <v>94.2526494581281</v>
      </c>
      <c r="I21" s="60">
        <f t="shared" si="3"/>
        <v>1.257064328582704</v>
      </c>
      <c r="J21" s="239">
        <f t="shared" si="4"/>
        <v>-0.7294805644673339</v>
      </c>
      <c r="K21" s="60">
        <v>25.39</v>
      </c>
      <c r="L21" s="61">
        <v>16.93</v>
      </c>
      <c r="M21" s="61">
        <v>20.14</v>
      </c>
      <c r="N21" s="61">
        <v>48.95</v>
      </c>
      <c r="O21" s="60" t="s">
        <v>1022</v>
      </c>
      <c r="P21" s="64" t="s">
        <v>797</v>
      </c>
      <c r="Q21" s="63" t="s">
        <v>872</v>
      </c>
      <c r="R21" s="301">
        <v>12.639467227479848</v>
      </c>
      <c r="S21" s="350">
        <v>36.1</v>
      </c>
      <c r="T21" s="300">
        <v>31.91728005608132</v>
      </c>
      <c r="U21" s="386">
        <f t="shared" si="1"/>
        <v>12.639467227479848</v>
      </c>
      <c r="V21" s="294">
        <v>0.9837931034482759</v>
      </c>
    </row>
    <row r="22" spans="1:22" ht="12.75">
      <c r="A22" s="58" t="s">
        <v>1150</v>
      </c>
      <c r="B22" s="60">
        <v>1.9912146099999999</v>
      </c>
      <c r="C22" s="60">
        <v>15.05</v>
      </c>
      <c r="D22" s="60">
        <v>1.2</v>
      </c>
      <c r="E22" s="60">
        <v>1.1</v>
      </c>
      <c r="F22" s="60">
        <v>20.98</v>
      </c>
      <c r="G22" s="60">
        <f t="shared" si="2"/>
        <v>3.9499999999999904</v>
      </c>
      <c r="H22" s="60">
        <f t="shared" si="0"/>
        <v>84.6445374658128</v>
      </c>
      <c r="I22" s="60">
        <f t="shared" si="3"/>
        <v>1.7040106383978078</v>
      </c>
      <c r="J22" s="239">
        <f t="shared" si="4"/>
        <v>-0.459828640375445</v>
      </c>
      <c r="K22" s="60">
        <v>25.6</v>
      </c>
      <c r="L22" s="61">
        <v>16.4</v>
      </c>
      <c r="M22" s="61">
        <v>23.8</v>
      </c>
      <c r="N22" s="61">
        <v>50.4</v>
      </c>
      <c r="O22" s="60" t="s">
        <v>210</v>
      </c>
      <c r="P22" s="64" t="s">
        <v>1333</v>
      </c>
      <c r="Q22" s="63" t="s">
        <v>863</v>
      </c>
      <c r="R22" s="301">
        <v>10.819566019926587</v>
      </c>
      <c r="S22" s="350">
        <v>33.74</v>
      </c>
      <c r="T22" s="300">
        <v>30.20136339800734</v>
      </c>
      <c r="U22" s="386">
        <f t="shared" si="1"/>
        <v>10.819566019926587</v>
      </c>
      <c r="V22" s="294">
        <v>0.9863793103448276</v>
      </c>
    </row>
    <row r="23" spans="1:22" ht="12.75">
      <c r="A23" s="58" t="s">
        <v>1149</v>
      </c>
      <c r="B23" s="60">
        <v>1.9912146099999999</v>
      </c>
      <c r="C23" s="60">
        <v>15.05</v>
      </c>
      <c r="D23" s="60">
        <v>1.19</v>
      </c>
      <c r="E23" s="60">
        <v>1.1</v>
      </c>
      <c r="F23" s="60">
        <v>20.96</v>
      </c>
      <c r="G23" s="60">
        <f t="shared" si="2"/>
        <v>3.9499999999999904</v>
      </c>
      <c r="H23" s="60">
        <f t="shared" si="0"/>
        <v>84.10726780866995</v>
      </c>
      <c r="I23" s="60">
        <f t="shared" si="3"/>
        <v>1.7116647467980286</v>
      </c>
      <c r="J23" s="239">
        <f t="shared" si="4"/>
        <v>-0.46304707111930554</v>
      </c>
      <c r="K23" s="60">
        <v>25.61</v>
      </c>
      <c r="L23" s="61">
        <v>16.4</v>
      </c>
      <c r="M23" s="61">
        <v>23.8</v>
      </c>
      <c r="N23" s="61">
        <v>50.44</v>
      </c>
      <c r="O23" s="60" t="s">
        <v>210</v>
      </c>
      <c r="P23" s="64" t="s">
        <v>1333</v>
      </c>
      <c r="Q23" s="63" t="s">
        <v>863</v>
      </c>
      <c r="R23" s="301">
        <v>10.712041461282993</v>
      </c>
      <c r="S23" s="350">
        <v>33.64</v>
      </c>
      <c r="T23" s="300">
        <v>30.09998252053837</v>
      </c>
      <c r="U23" s="386">
        <f t="shared" si="1"/>
        <v>10.712041461282993</v>
      </c>
      <c r="V23" s="294">
        <v>0.9863793103448276</v>
      </c>
    </row>
    <row r="24" spans="1:24" s="3" customFormat="1" ht="12.75">
      <c r="A24" s="58" t="s">
        <v>1331</v>
      </c>
      <c r="B24" s="60">
        <v>2.0376994109999997</v>
      </c>
      <c r="C24" s="60">
        <v>15.09</v>
      </c>
      <c r="D24" s="60">
        <v>1.199</v>
      </c>
      <c r="E24" s="60">
        <v>1.11</v>
      </c>
      <c r="F24" s="60">
        <v>21.02</v>
      </c>
      <c r="G24" s="60">
        <f t="shared" si="2"/>
        <v>3.9300000000000024</v>
      </c>
      <c r="H24" s="60">
        <f t="shared" si="0"/>
        <v>86.71434058167489</v>
      </c>
      <c r="I24" s="60">
        <f t="shared" si="3"/>
        <v>1.639090741446374</v>
      </c>
      <c r="J24" s="239">
        <f t="shared" si="4"/>
        <v>-0.48387935973643437</v>
      </c>
      <c r="K24" s="60">
        <v>25.35</v>
      </c>
      <c r="L24" s="61">
        <v>17</v>
      </c>
      <c r="M24" s="61">
        <v>24.9</v>
      </c>
      <c r="N24" s="61">
        <v>47.91</v>
      </c>
      <c r="O24" s="60" t="s">
        <v>176</v>
      </c>
      <c r="P24" s="64" t="s">
        <v>1333</v>
      </c>
      <c r="Q24" s="63" t="s">
        <v>863</v>
      </c>
      <c r="R24" s="301">
        <v>11.236643059391058</v>
      </c>
      <c r="S24" s="350">
        <v>34.11</v>
      </c>
      <c r="T24" s="300">
        <v>30.594609710909918</v>
      </c>
      <c r="U24" s="386">
        <f t="shared" si="1"/>
        <v>11.236643059391058</v>
      </c>
      <c r="V24" s="294">
        <v>0.986448275862069</v>
      </c>
      <c r="W24" s="33"/>
      <c r="X24" s="16"/>
    </row>
    <row r="25" spans="1:24" s="33" customFormat="1" ht="12.75">
      <c r="A25" s="125" t="s">
        <v>1125</v>
      </c>
      <c r="B25" s="65">
        <v>2.09</v>
      </c>
      <c r="C25" s="65">
        <v>15.128</v>
      </c>
      <c r="D25" s="65">
        <v>1.18</v>
      </c>
      <c r="E25" s="65">
        <v>1.1</v>
      </c>
      <c r="F25" s="65">
        <v>21.017</v>
      </c>
      <c r="G25" s="60">
        <f t="shared" si="2"/>
        <v>4.265000000000016</v>
      </c>
      <c r="H25" s="60">
        <f t="shared" si="0"/>
        <v>67.61252670669953</v>
      </c>
      <c r="I25" s="60">
        <f t="shared" si="3"/>
        <v>2.716728340051212</v>
      </c>
      <c r="J25" s="239">
        <f t="shared" si="4"/>
        <v>0.14351060035223995</v>
      </c>
      <c r="K25" s="65">
        <v>28.05</v>
      </c>
      <c r="L25" s="66">
        <v>18.77</v>
      </c>
      <c r="M25" s="66">
        <v>22.42</v>
      </c>
      <c r="N25" s="66">
        <v>50.39</v>
      </c>
      <c r="O25" s="65" t="s">
        <v>164</v>
      </c>
      <c r="P25" s="73" t="s">
        <v>796</v>
      </c>
      <c r="Q25" s="68" t="s">
        <v>863</v>
      </c>
      <c r="R25" s="302">
        <v>7.361859800164489</v>
      </c>
      <c r="S25" s="351">
        <v>30.81</v>
      </c>
      <c r="T25" s="357">
        <v>26.941221761422298</v>
      </c>
      <c r="U25" s="387">
        <f t="shared" si="1"/>
        <v>7.361859800164489</v>
      </c>
      <c r="V25" s="353">
        <v>0.9852931034482758</v>
      </c>
      <c r="X25" s="16"/>
    </row>
    <row r="26" spans="1:24" s="3" customFormat="1" ht="12.75">
      <c r="A26" s="58" t="s">
        <v>1162</v>
      </c>
      <c r="B26" s="60">
        <v>2.1993555099999997</v>
      </c>
      <c r="C26" s="60">
        <v>15.7</v>
      </c>
      <c r="D26" s="60">
        <v>1.3</v>
      </c>
      <c r="E26" s="60">
        <v>1.3</v>
      </c>
      <c r="F26" s="60">
        <v>21.74</v>
      </c>
      <c r="G26" s="60">
        <f t="shared" si="2"/>
        <v>3.190000000000003</v>
      </c>
      <c r="H26" s="60">
        <f t="shared" si="0"/>
        <v>79.85907811428572</v>
      </c>
      <c r="I26" s="60">
        <f t="shared" si="3"/>
        <v>2.71675707567546</v>
      </c>
      <c r="J26" s="239">
        <f t="shared" si="4"/>
        <v>0.4519789007913282</v>
      </c>
      <c r="K26" s="60">
        <v>25.4</v>
      </c>
      <c r="L26" s="61">
        <v>16.1</v>
      </c>
      <c r="M26" s="61">
        <v>22.1</v>
      </c>
      <c r="N26" s="61">
        <v>48.3</v>
      </c>
      <c r="O26" s="63" t="s">
        <v>215</v>
      </c>
      <c r="P26" s="64" t="s">
        <v>1165</v>
      </c>
      <c r="Q26" s="63" t="s">
        <v>872</v>
      </c>
      <c r="R26" s="301">
        <v>9.973286147623865</v>
      </c>
      <c r="S26" s="350">
        <v>32.27</v>
      </c>
      <c r="T26" s="300">
        <v>29.403437815975735</v>
      </c>
      <c r="U26" s="386">
        <f t="shared" si="1"/>
        <v>9.973286147623865</v>
      </c>
      <c r="V26" s="294">
        <v>0.989</v>
      </c>
      <c r="W26" s="33"/>
      <c r="X26" s="16"/>
    </row>
    <row r="27" spans="1:24" s="3" customFormat="1" ht="12.75">
      <c r="A27" s="58" t="s">
        <v>1288</v>
      </c>
      <c r="B27" s="60">
        <v>2.26873581</v>
      </c>
      <c r="C27" s="60">
        <v>15.59</v>
      </c>
      <c r="D27" s="60">
        <v>1.26</v>
      </c>
      <c r="E27" s="60">
        <v>1.17</v>
      </c>
      <c r="F27" s="60">
        <v>21.52</v>
      </c>
      <c r="G27" s="60">
        <f t="shared" si="2"/>
        <v>3.109999999999987</v>
      </c>
      <c r="H27" s="60">
        <f t="shared" si="0"/>
        <v>76.58699294916255</v>
      </c>
      <c r="I27" s="60">
        <f t="shared" si="3"/>
        <v>2.678449819348021</v>
      </c>
      <c r="J27" s="239">
        <f t="shared" si="4"/>
        <v>0.33891956106778665</v>
      </c>
      <c r="K27" s="60">
        <v>27.6</v>
      </c>
      <c r="L27" s="61">
        <v>15.9</v>
      </c>
      <c r="M27" s="61">
        <v>21.8</v>
      </c>
      <c r="N27" s="61">
        <v>49.7</v>
      </c>
      <c r="O27" s="63" t="s">
        <v>1286</v>
      </c>
      <c r="P27" s="64" t="s">
        <v>1287</v>
      </c>
      <c r="Q27" s="63" t="s">
        <v>863</v>
      </c>
      <c r="R27" s="301">
        <v>9.332052633413504</v>
      </c>
      <c r="S27" s="350">
        <v>31.6</v>
      </c>
      <c r="T27" s="300">
        <v>28.79884276203423</v>
      </c>
      <c r="U27" s="386">
        <f t="shared" si="1"/>
        <v>9.332052633413504</v>
      </c>
      <c r="V27" s="294">
        <v>0.9892758620689656</v>
      </c>
      <c r="W27" s="33"/>
      <c r="X27" s="16"/>
    </row>
    <row r="28" spans="1:22" ht="12.75">
      <c r="A28" s="58" t="s">
        <v>255</v>
      </c>
      <c r="B28" s="60">
        <v>2.271511022</v>
      </c>
      <c r="C28" s="60">
        <v>15.59</v>
      </c>
      <c r="D28" s="60">
        <v>1.274</v>
      </c>
      <c r="E28" s="60">
        <v>1.193</v>
      </c>
      <c r="F28" s="60">
        <v>21.54</v>
      </c>
      <c r="G28" s="60">
        <f t="shared" si="2"/>
        <v>3.3900000000000095</v>
      </c>
      <c r="H28" s="60">
        <f t="shared" si="0"/>
        <v>77.85803102423647</v>
      </c>
      <c r="I28" s="60">
        <f t="shared" si="3"/>
        <v>2.626965834861032</v>
      </c>
      <c r="J28" s="239">
        <f t="shared" si="4"/>
        <v>0.3170652275693264</v>
      </c>
      <c r="K28" s="60">
        <v>27.6</v>
      </c>
      <c r="L28" s="61">
        <v>15.9</v>
      </c>
      <c r="M28" s="61">
        <v>21.8</v>
      </c>
      <c r="N28" s="61">
        <v>49.7</v>
      </c>
      <c r="O28" s="63" t="s">
        <v>1286</v>
      </c>
      <c r="P28" s="64" t="s">
        <v>1287</v>
      </c>
      <c r="Q28" s="63" t="s">
        <v>863</v>
      </c>
      <c r="R28" s="301">
        <v>9.544326855308606</v>
      </c>
      <c r="S28" s="350">
        <v>32.05</v>
      </c>
      <c r="T28" s="300">
        <v>28.998988172080526</v>
      </c>
      <c r="U28" s="386">
        <f t="shared" si="1"/>
        <v>9.544326855308606</v>
      </c>
      <c r="V28" s="294">
        <v>0.9883103448275862</v>
      </c>
    </row>
    <row r="29" spans="1:22" ht="12.75">
      <c r="A29" s="58" t="s">
        <v>787</v>
      </c>
      <c r="B29" s="60">
        <v>2.2826118699999998</v>
      </c>
      <c r="C29" s="60">
        <v>15.48</v>
      </c>
      <c r="D29" s="60">
        <v>1.24</v>
      </c>
      <c r="E29" s="60">
        <v>1.16</v>
      </c>
      <c r="F29" s="60">
        <v>21.4</v>
      </c>
      <c r="G29" s="60">
        <f t="shared" si="2"/>
        <v>3.9499999999999904</v>
      </c>
      <c r="H29" s="60">
        <f t="shared" si="0"/>
        <v>70.83670727724137</v>
      </c>
      <c r="I29" s="60">
        <f t="shared" si="3"/>
        <v>2.897416344463867</v>
      </c>
      <c r="J29" s="239">
        <f t="shared" si="4"/>
        <v>0.41348130860638577</v>
      </c>
      <c r="K29" s="60">
        <v>28.34</v>
      </c>
      <c r="L29" s="61">
        <v>16.8</v>
      </c>
      <c r="M29" s="61">
        <v>23.3</v>
      </c>
      <c r="N29" s="61">
        <v>50.1</v>
      </c>
      <c r="O29" s="60" t="s">
        <v>210</v>
      </c>
      <c r="P29" s="64" t="s">
        <v>1333</v>
      </c>
      <c r="Q29" s="63" t="s">
        <v>863</v>
      </c>
      <c r="R29" s="301">
        <v>8.056184862786228</v>
      </c>
      <c r="S29" s="350">
        <v>31.17</v>
      </c>
      <c r="T29" s="300">
        <v>27.595874847054713</v>
      </c>
      <c r="U29" s="386">
        <f t="shared" si="1"/>
        <v>8.056184862786228</v>
      </c>
      <c r="V29" s="294">
        <v>0.9863793103448276</v>
      </c>
    </row>
    <row r="30" spans="1:22" ht="12.75">
      <c r="A30" s="58" t="s">
        <v>1151</v>
      </c>
      <c r="B30" s="60">
        <v>2.2826118699999998</v>
      </c>
      <c r="C30" s="60">
        <v>15.48</v>
      </c>
      <c r="D30" s="60">
        <v>1.23</v>
      </c>
      <c r="E30" s="60">
        <v>1.15</v>
      </c>
      <c r="F30" s="60">
        <v>21.37</v>
      </c>
      <c r="G30" s="60">
        <f t="shared" si="2"/>
        <v>4.000000000000008</v>
      </c>
      <c r="H30" s="60">
        <f t="shared" si="0"/>
        <v>69.61113146758623</v>
      </c>
      <c r="I30" s="60">
        <f t="shared" si="3"/>
        <v>2.9432130710782864</v>
      </c>
      <c r="J30" s="239">
        <f t="shared" si="4"/>
        <v>0.4261001680248384</v>
      </c>
      <c r="K30" s="60">
        <v>28.3</v>
      </c>
      <c r="L30" s="61">
        <v>16.8</v>
      </c>
      <c r="M30" s="61">
        <v>23.3</v>
      </c>
      <c r="N30" s="61">
        <v>50.12</v>
      </c>
      <c r="O30" s="60" t="s">
        <v>210</v>
      </c>
      <c r="P30" s="64" t="s">
        <v>1333</v>
      </c>
      <c r="Q30" s="63" t="s">
        <v>863</v>
      </c>
      <c r="R30" s="301">
        <v>7.803197622377625</v>
      </c>
      <c r="S30" s="350">
        <v>30.98</v>
      </c>
      <c r="T30" s="300">
        <v>27.35734265734266</v>
      </c>
      <c r="U30" s="386">
        <f t="shared" si="1"/>
        <v>7.803197622377625</v>
      </c>
      <c r="V30" s="294">
        <v>0.9862068965517241</v>
      </c>
    </row>
    <row r="31" spans="1:22" ht="12.75">
      <c r="A31" s="58" t="s">
        <v>1109</v>
      </c>
      <c r="B31" s="60">
        <v>2.2895499</v>
      </c>
      <c r="C31" s="60">
        <v>15.58</v>
      </c>
      <c r="D31" s="60">
        <v>1.26</v>
      </c>
      <c r="E31" s="60">
        <v>1.17</v>
      </c>
      <c r="F31" s="60">
        <v>21.5</v>
      </c>
      <c r="G31" s="60">
        <f t="shared" si="2"/>
        <v>4.900000000000007</v>
      </c>
      <c r="H31" s="60">
        <f t="shared" si="0"/>
        <v>78.3900452137931</v>
      </c>
      <c r="I31" s="60">
        <f t="shared" si="3"/>
        <v>2.5573908506066374</v>
      </c>
      <c r="J31" s="239">
        <f t="shared" si="4"/>
        <v>0.259665447045073</v>
      </c>
      <c r="K31" s="60">
        <v>23.95</v>
      </c>
      <c r="L31" s="61">
        <v>17.62</v>
      </c>
      <c r="M31" s="61">
        <v>21.3</v>
      </c>
      <c r="N31" s="61">
        <v>48.57</v>
      </c>
      <c r="O31" s="60" t="s">
        <v>724</v>
      </c>
      <c r="P31" s="64" t="s">
        <v>797</v>
      </c>
      <c r="Q31" s="63" t="s">
        <v>872</v>
      </c>
      <c r="R31" s="301">
        <v>9.426728867064186</v>
      </c>
      <c r="S31" s="350">
        <v>33.3</v>
      </c>
      <c r="T31" s="300">
        <v>28.888109435285863</v>
      </c>
      <c r="U31" s="386">
        <f t="shared" si="1"/>
        <v>9.426728867064186</v>
      </c>
      <c r="V31" s="294">
        <v>0.983103448275862</v>
      </c>
    </row>
    <row r="32" spans="1:22" ht="12.75">
      <c r="A32" s="58" t="s">
        <v>1332</v>
      </c>
      <c r="B32" s="60">
        <v>2.2930189149999998</v>
      </c>
      <c r="C32" s="60">
        <v>15.32</v>
      </c>
      <c r="D32" s="60">
        <v>1.228</v>
      </c>
      <c r="E32" s="60">
        <v>1.14</v>
      </c>
      <c r="F32" s="60">
        <v>21.24</v>
      </c>
      <c r="G32" s="60">
        <f t="shared" si="2"/>
        <v>4.320000000000006</v>
      </c>
      <c r="H32" s="60">
        <f t="shared" si="0"/>
        <v>80.17430473950739</v>
      </c>
      <c r="I32" s="60">
        <f t="shared" si="3"/>
        <v>2.199647975249306</v>
      </c>
      <c r="J32" s="239">
        <f t="shared" si="4"/>
        <v>-0.058185850507026515</v>
      </c>
      <c r="K32" s="60">
        <v>28.58</v>
      </c>
      <c r="L32" s="61">
        <v>16.1</v>
      </c>
      <c r="M32" s="61">
        <v>24.5</v>
      </c>
      <c r="N32" s="61">
        <v>50.1</v>
      </c>
      <c r="O32" s="60" t="s">
        <v>1095</v>
      </c>
      <c r="P32" s="64" t="s">
        <v>1333</v>
      </c>
      <c r="Q32" s="63" t="s">
        <v>863</v>
      </c>
      <c r="R32" s="301">
        <v>9.870544735368243</v>
      </c>
      <c r="S32" s="350">
        <v>33.19</v>
      </c>
      <c r="T32" s="300">
        <v>29.30656678801456</v>
      </c>
      <c r="U32" s="386">
        <f t="shared" si="1"/>
        <v>9.870544735368243</v>
      </c>
      <c r="V32" s="294">
        <v>0.985103448275862</v>
      </c>
    </row>
    <row r="33" spans="1:25" s="16" customFormat="1" ht="12.75">
      <c r="A33" s="58" t="s">
        <v>542</v>
      </c>
      <c r="B33" s="60">
        <v>2.3019689736999998</v>
      </c>
      <c r="C33" s="60">
        <v>15.59</v>
      </c>
      <c r="D33" s="60">
        <v>1.274</v>
      </c>
      <c r="E33" s="60">
        <v>1.193</v>
      </c>
      <c r="F33" s="60">
        <v>21.54</v>
      </c>
      <c r="G33" s="60">
        <f t="shared" si="2"/>
        <v>3.109999999999987</v>
      </c>
      <c r="H33" s="60">
        <f t="shared" si="0"/>
        <v>77.66153226344827</v>
      </c>
      <c r="I33" s="60">
        <f t="shared" si="3"/>
        <v>2.6379404506738986</v>
      </c>
      <c r="J33" s="239">
        <f t="shared" si="4"/>
        <v>0.32350948413813896</v>
      </c>
      <c r="K33" s="60">
        <v>26.35</v>
      </c>
      <c r="L33" s="61">
        <v>15.51</v>
      </c>
      <c r="M33" s="61">
        <v>21.66</v>
      </c>
      <c r="N33" s="61">
        <v>49.93</v>
      </c>
      <c r="O33" s="60" t="s">
        <v>162</v>
      </c>
      <c r="P33" s="64" t="s">
        <v>1333</v>
      </c>
      <c r="Q33" s="63" t="s">
        <v>863</v>
      </c>
      <c r="R33" s="301">
        <v>9.546472097319532</v>
      </c>
      <c r="S33" s="350">
        <v>31.8</v>
      </c>
      <c r="T33" s="300">
        <v>29.00101084039179</v>
      </c>
      <c r="U33" s="386">
        <f t="shared" si="1"/>
        <v>9.546472097319532</v>
      </c>
      <c r="V33" s="294">
        <v>0.9892758620689656</v>
      </c>
      <c r="W33" s="149"/>
      <c r="Y33" s="45"/>
    </row>
    <row r="34" spans="1:22" ht="12.75">
      <c r="A34" s="58" t="s">
        <v>992</v>
      </c>
      <c r="B34" s="60">
        <v>2.31</v>
      </c>
      <c r="C34" s="60">
        <v>15.59</v>
      </c>
      <c r="D34" s="60">
        <v>1.266</v>
      </c>
      <c r="E34" s="60">
        <v>1.179</v>
      </c>
      <c r="F34" s="60">
        <v>21.52</v>
      </c>
      <c r="G34" s="60">
        <f>290*(1-V34)</f>
        <v>4.6690000000000005</v>
      </c>
      <c r="H34" s="60">
        <f>(R34/350*H$6+(1-R34/350)*D$6)*V34+290*(1-V34)</f>
        <v>81.42144631103166</v>
      </c>
      <c r="I34" s="60">
        <f>F34-10*LOG((R34/350*H$6+(1-R34/350)*D$6)*V34+290*(1-V34))</f>
        <v>2.412611873985089</v>
      </c>
      <c r="J34" s="239">
        <f>F34-10*LOG((R34/350*H$6+(1-R34/350)*D$6)*V34+290*(10^(0.1*M$6)-1)+290*(1-V34))</f>
        <v>0.1818306526488449</v>
      </c>
      <c r="K34" s="60">
        <v>24.94</v>
      </c>
      <c r="L34" s="61">
        <v>15.43</v>
      </c>
      <c r="M34" s="61">
        <v>22.95</v>
      </c>
      <c r="N34" s="61">
        <v>39.2</v>
      </c>
      <c r="O34" s="60" t="s">
        <v>318</v>
      </c>
      <c r="P34" s="64" t="s">
        <v>797</v>
      </c>
      <c r="Q34" s="63" t="s">
        <v>872</v>
      </c>
      <c r="R34" s="386">
        <v>10.0693364</v>
      </c>
      <c r="S34" s="350">
        <v>33.3</v>
      </c>
      <c r="T34" s="300">
        <v>29.494</v>
      </c>
      <c r="U34" s="386">
        <f t="shared" si="1"/>
        <v>10.0693364</v>
      </c>
      <c r="V34" s="294">
        <v>0.9839</v>
      </c>
    </row>
    <row r="35" spans="1:22" ht="12.75">
      <c r="A35" s="58" t="s">
        <v>732</v>
      </c>
      <c r="B35" s="60">
        <v>2.32</v>
      </c>
      <c r="C35" s="60">
        <v>15.5</v>
      </c>
      <c r="D35" s="60">
        <v>1.24</v>
      </c>
      <c r="E35" s="60">
        <v>1.15</v>
      </c>
      <c r="F35" s="60">
        <v>21.398</v>
      </c>
      <c r="G35" s="60">
        <f>290*(1-V35)</f>
        <v>4.233999999999984</v>
      </c>
      <c r="H35" s="60">
        <f>(R35/350*H$6+(1-R35/350)*D$6)*V35+290*(1-V35)</f>
        <v>67.12662515098307</v>
      </c>
      <c r="I35" s="60">
        <f>F35-10*LOG((R35/350*H$6+(1-R35/350)*D$6)*V35+290*(1-V35))</f>
        <v>3.129051867961433</v>
      </c>
      <c r="J35" s="239">
        <f>F35-10*LOG((R35/350*H$6+(1-R35/350)*D$6)*V35+290*(10^(0.1*M$6)-1)+290*(1-V35))</f>
        <v>0.5418027099519271</v>
      </c>
      <c r="K35" s="60">
        <v>29.22</v>
      </c>
      <c r="L35" s="61">
        <v>16.57</v>
      </c>
      <c r="M35" s="61">
        <v>24.98</v>
      </c>
      <c r="N35" s="61">
        <v>35.83</v>
      </c>
      <c r="O35" s="60" t="s">
        <v>194</v>
      </c>
      <c r="P35" s="64" t="s">
        <v>797</v>
      </c>
      <c r="Q35" s="63" t="s">
        <v>411</v>
      </c>
      <c r="R35" s="301">
        <v>7.269352399999999</v>
      </c>
      <c r="S35" s="350">
        <v>27.377</v>
      </c>
      <c r="T35" s="300">
        <v>26.854</v>
      </c>
      <c r="U35" s="386">
        <f t="shared" si="1"/>
        <v>7.269352399999999</v>
      </c>
      <c r="V35" s="294">
        <v>0.9854</v>
      </c>
    </row>
    <row r="36" spans="1:22" ht="12.75">
      <c r="A36" s="125" t="s">
        <v>1013</v>
      </c>
      <c r="B36" s="65">
        <v>2.33811611</v>
      </c>
      <c r="C36" s="65">
        <v>17.38</v>
      </c>
      <c r="D36" s="65">
        <v>1.63</v>
      </c>
      <c r="E36" s="65">
        <v>1.5</v>
      </c>
      <c r="F36" s="65">
        <v>23.3</v>
      </c>
      <c r="G36" s="60">
        <f t="shared" si="2"/>
        <v>9.280000000000008</v>
      </c>
      <c r="H36" s="60">
        <f t="shared" si="0"/>
        <v>94.19330049142857</v>
      </c>
      <c r="I36" s="60">
        <f t="shared" si="3"/>
        <v>3.5597998535014774</v>
      </c>
      <c r="J36" s="239">
        <f t="shared" si="4"/>
        <v>1.572250590601758</v>
      </c>
      <c r="K36" s="65">
        <v>28</v>
      </c>
      <c r="L36" s="66">
        <v>18</v>
      </c>
      <c r="M36" s="66">
        <v>29</v>
      </c>
      <c r="N36" s="66">
        <v>50.9</v>
      </c>
      <c r="O36" s="65" t="s">
        <v>179</v>
      </c>
      <c r="P36" s="73" t="s">
        <v>796</v>
      </c>
      <c r="Q36" s="68" t="s">
        <v>863</v>
      </c>
      <c r="R36" s="302">
        <v>11.986533057851238</v>
      </c>
      <c r="S36" s="351">
        <v>39.58</v>
      </c>
      <c r="T36" s="300">
        <v>31.301652892561982</v>
      </c>
      <c r="U36" s="386">
        <f t="shared" si="1"/>
        <v>11.986533057851238</v>
      </c>
      <c r="V36" s="294">
        <v>0.968</v>
      </c>
    </row>
    <row r="37" spans="1:22" ht="12.75">
      <c r="A37" s="58" t="s">
        <v>633</v>
      </c>
      <c r="B37" s="60">
        <v>2.487977558</v>
      </c>
      <c r="C37" s="60">
        <v>15.75</v>
      </c>
      <c r="D37" s="60">
        <v>1.25</v>
      </c>
      <c r="E37" s="60">
        <v>1.173</v>
      </c>
      <c r="F37" s="60">
        <v>21.567</v>
      </c>
      <c r="G37" s="60">
        <f t="shared" si="2"/>
        <v>2.6599999999999877</v>
      </c>
      <c r="H37" s="60">
        <f t="shared" si="0"/>
        <v>55.74096647777338</v>
      </c>
      <c r="I37" s="60">
        <f t="shared" si="3"/>
        <v>4.10525505441068</v>
      </c>
      <c r="J37" s="239">
        <f t="shared" si="4"/>
        <v>1.1370491521351695</v>
      </c>
      <c r="K37" s="60">
        <v>29.22</v>
      </c>
      <c r="L37" s="61">
        <v>17.13</v>
      </c>
      <c r="M37" s="61">
        <v>22.37</v>
      </c>
      <c r="N37" s="61">
        <v>49.21</v>
      </c>
      <c r="O37" s="60" t="s">
        <v>160</v>
      </c>
      <c r="P37" s="64" t="s">
        <v>796</v>
      </c>
      <c r="Q37" s="63" t="s">
        <v>863</v>
      </c>
      <c r="R37" s="301">
        <v>5.245529609521819</v>
      </c>
      <c r="S37" s="350">
        <v>27.377</v>
      </c>
      <c r="T37" s="300">
        <v>24.9458133221967</v>
      </c>
      <c r="U37" s="386">
        <f t="shared" si="1"/>
        <v>5.245529609521819</v>
      </c>
      <c r="V37" s="294">
        <v>0.9908275862068966</v>
      </c>
    </row>
    <row r="38" spans="1:22" ht="12.75">
      <c r="A38" s="58" t="s">
        <v>1161</v>
      </c>
      <c r="B38" s="60">
        <v>2.58094716</v>
      </c>
      <c r="C38" s="60">
        <v>15.92</v>
      </c>
      <c r="D38" s="60">
        <v>1.31</v>
      </c>
      <c r="E38" s="60">
        <v>1.23</v>
      </c>
      <c r="F38" s="60">
        <v>21.85</v>
      </c>
      <c r="G38" s="60">
        <f t="shared" si="2"/>
        <v>4.499999999999993</v>
      </c>
      <c r="H38" s="60">
        <f t="shared" si="0"/>
        <v>67.07995416532019</v>
      </c>
      <c r="I38" s="60">
        <f t="shared" si="3"/>
        <v>3.5840724281245357</v>
      </c>
      <c r="J38" s="239">
        <f t="shared" si="4"/>
        <v>0.9954672520360148</v>
      </c>
      <c r="K38" s="60">
        <v>29.54</v>
      </c>
      <c r="L38" s="61">
        <v>16.5</v>
      </c>
      <c r="M38" s="61">
        <v>23.2</v>
      </c>
      <c r="N38" s="61">
        <v>50.06</v>
      </c>
      <c r="O38" s="60" t="s">
        <v>225</v>
      </c>
      <c r="P38" s="64" t="s">
        <v>1333</v>
      </c>
      <c r="Q38" s="63" t="s">
        <v>863</v>
      </c>
      <c r="R38" s="301">
        <v>7.2183953064798585</v>
      </c>
      <c r="S38" s="350">
        <v>30.89</v>
      </c>
      <c r="T38" s="300">
        <v>26.805954465849386</v>
      </c>
      <c r="U38" s="386">
        <f t="shared" si="1"/>
        <v>7.2183953064798585</v>
      </c>
      <c r="V38" s="294">
        <v>0.9844827586206897</v>
      </c>
    </row>
    <row r="39" spans="1:22" ht="12.75">
      <c r="A39" s="58" t="s">
        <v>11</v>
      </c>
      <c r="B39" s="60">
        <v>2.58094716</v>
      </c>
      <c r="C39" s="60">
        <v>15.92</v>
      </c>
      <c r="D39" s="60">
        <v>1.3</v>
      </c>
      <c r="E39" s="60">
        <v>1.22</v>
      </c>
      <c r="F39" s="60">
        <v>21.83</v>
      </c>
      <c r="G39" s="60">
        <f t="shared" si="2"/>
        <v>4.499999999999993</v>
      </c>
      <c r="H39" s="60">
        <f t="shared" si="0"/>
        <v>66.54268450817732</v>
      </c>
      <c r="I39" s="60">
        <f t="shared" si="3"/>
        <v>3.5989968252384443</v>
      </c>
      <c r="J39" s="239">
        <f t="shared" si="4"/>
        <v>0.9946753074221704</v>
      </c>
      <c r="K39" s="60">
        <v>29.54</v>
      </c>
      <c r="L39" s="61">
        <v>16.5</v>
      </c>
      <c r="M39" s="61">
        <v>23.2</v>
      </c>
      <c r="N39" s="61">
        <v>50.06</v>
      </c>
      <c r="O39" s="60" t="s">
        <v>225</v>
      </c>
      <c r="P39" s="64" t="s">
        <v>1333</v>
      </c>
      <c r="Q39" s="63" t="s">
        <v>863</v>
      </c>
      <c r="R39" s="301">
        <v>7.110663607705776</v>
      </c>
      <c r="S39" s="350">
        <v>30.79</v>
      </c>
      <c r="T39" s="300">
        <v>26.70437828371278</v>
      </c>
      <c r="U39" s="386">
        <f t="shared" si="1"/>
        <v>7.110663607705776</v>
      </c>
      <c r="V39" s="294">
        <v>0.9844827586206897</v>
      </c>
    </row>
    <row r="40" spans="1:22" ht="12.75">
      <c r="A40" s="58" t="s">
        <v>1110</v>
      </c>
      <c r="B40" s="60">
        <v>2.65726549</v>
      </c>
      <c r="C40" s="60">
        <v>16.11</v>
      </c>
      <c r="D40" s="60">
        <v>1.33</v>
      </c>
      <c r="E40" s="60">
        <v>1.25</v>
      </c>
      <c r="F40" s="60">
        <v>22.01</v>
      </c>
      <c r="G40" s="60">
        <f t="shared" si="2"/>
        <v>4.699999999999999</v>
      </c>
      <c r="H40" s="60">
        <f t="shared" si="0"/>
        <v>77.06002042955664</v>
      </c>
      <c r="I40" s="60">
        <f t="shared" si="3"/>
        <v>3.141708801862084</v>
      </c>
      <c r="J40" s="239">
        <f t="shared" si="4"/>
        <v>0.8132959569951019</v>
      </c>
      <c r="K40" s="60">
        <v>26.41</v>
      </c>
      <c r="L40" s="61">
        <v>18.67</v>
      </c>
      <c r="M40" s="61">
        <v>21.8</v>
      </c>
      <c r="N40" s="61">
        <v>49.44</v>
      </c>
      <c r="O40" s="60" t="s">
        <v>171</v>
      </c>
      <c r="P40" s="64" t="s">
        <v>797</v>
      </c>
      <c r="Q40" s="63" t="s">
        <v>872</v>
      </c>
      <c r="R40" s="301">
        <v>9.189636172450053</v>
      </c>
      <c r="S40" s="350">
        <v>32.9</v>
      </c>
      <c r="T40" s="300">
        <v>28.664563617245005</v>
      </c>
      <c r="U40" s="386">
        <f t="shared" si="1"/>
        <v>9.189636172450053</v>
      </c>
      <c r="V40" s="294">
        <v>0.9837931034482759</v>
      </c>
    </row>
    <row r="41" spans="1:22" ht="12.75">
      <c r="A41" s="58" t="s">
        <v>52</v>
      </c>
      <c r="B41" s="60">
        <v>2.76133594</v>
      </c>
      <c r="C41" s="60">
        <v>16.22</v>
      </c>
      <c r="D41" s="60">
        <v>1.39</v>
      </c>
      <c r="E41" s="60">
        <v>1.32</v>
      </c>
      <c r="F41" s="60">
        <v>22.11</v>
      </c>
      <c r="G41" s="60">
        <f t="shared" si="2"/>
        <v>3.9199999999999924</v>
      </c>
      <c r="H41" s="60">
        <f t="shared" si="0"/>
        <v>121.19427829674873</v>
      </c>
      <c r="I41" s="60">
        <f t="shared" si="3"/>
        <v>1.2751788316317771</v>
      </c>
      <c r="J41" s="239">
        <f t="shared" si="4"/>
        <v>-0.3416688176248108</v>
      </c>
      <c r="K41" s="60">
        <v>19.71</v>
      </c>
      <c r="L41" s="61">
        <v>12.3</v>
      </c>
      <c r="M41" s="61">
        <v>16</v>
      </c>
      <c r="N41" s="61">
        <v>200.43</v>
      </c>
      <c r="O41" s="60" t="s">
        <v>360</v>
      </c>
      <c r="P41" s="64" t="s">
        <v>799</v>
      </c>
      <c r="Q41" s="63" t="s">
        <v>863</v>
      </c>
      <c r="R41" s="301">
        <v>18.137861577181205</v>
      </c>
      <c r="S41" s="350">
        <v>40.52</v>
      </c>
      <c r="T41" s="300">
        <v>37.10151006711409</v>
      </c>
      <c r="U41" s="386">
        <f t="shared" si="1"/>
        <v>18.137861577181205</v>
      </c>
      <c r="V41" s="294">
        <v>0.9864827586206897</v>
      </c>
    </row>
    <row r="42" spans="1:22" ht="12.75">
      <c r="A42" s="58" t="s">
        <v>53</v>
      </c>
      <c r="B42" s="60">
        <v>2.76133594</v>
      </c>
      <c r="C42" s="60">
        <v>16.22</v>
      </c>
      <c r="D42" s="60">
        <v>1.42</v>
      </c>
      <c r="E42" s="60">
        <v>1.37</v>
      </c>
      <c r="F42" s="60">
        <v>22.17</v>
      </c>
      <c r="G42" s="60">
        <f t="shared" si="2"/>
        <v>3.9199999999999924</v>
      </c>
      <c r="H42" s="60">
        <f t="shared" si="0"/>
        <v>123.34335692532017</v>
      </c>
      <c r="I42" s="60">
        <f t="shared" si="3"/>
        <v>1.2588423594617097</v>
      </c>
      <c r="J42" s="239">
        <f t="shared" si="4"/>
        <v>-0.3344196749498245</v>
      </c>
      <c r="K42" s="60">
        <v>19.71</v>
      </c>
      <c r="L42" s="61">
        <v>12.3</v>
      </c>
      <c r="M42" s="61">
        <v>16</v>
      </c>
      <c r="N42" s="61">
        <v>200.43</v>
      </c>
      <c r="O42" s="60" t="s">
        <v>360</v>
      </c>
      <c r="P42" s="64" t="s">
        <v>799</v>
      </c>
      <c r="Q42" s="63" t="s">
        <v>863</v>
      </c>
      <c r="R42" s="301">
        <v>18.567914709172257</v>
      </c>
      <c r="S42" s="350">
        <v>40.92</v>
      </c>
      <c r="T42" s="300">
        <v>37.506991051454136</v>
      </c>
      <c r="U42" s="386">
        <f t="shared" si="1"/>
        <v>18.567914709172257</v>
      </c>
      <c r="V42" s="294">
        <v>0.9864827586206897</v>
      </c>
    </row>
    <row r="43" spans="1:23" s="16" customFormat="1" ht="12.75">
      <c r="A43" s="58" t="s">
        <v>1260</v>
      </c>
      <c r="B43" s="60">
        <v>2.7890880599999996</v>
      </c>
      <c r="C43" s="60">
        <v>15.96</v>
      </c>
      <c r="D43" s="60">
        <v>1.332</v>
      </c>
      <c r="E43" s="60">
        <v>1.259</v>
      </c>
      <c r="F43" s="60">
        <v>21.88</v>
      </c>
      <c r="G43" s="60">
        <f t="shared" si="2"/>
        <v>6.069999999999985</v>
      </c>
      <c r="H43" s="60">
        <f t="shared" si="0"/>
        <v>104.54531247586206</v>
      </c>
      <c r="I43" s="60">
        <f t="shared" si="3"/>
        <v>1.6869543497931048</v>
      </c>
      <c r="J43" s="239">
        <f t="shared" si="4"/>
        <v>-0.13972956762310318</v>
      </c>
      <c r="K43" s="60">
        <v>21.53</v>
      </c>
      <c r="L43" s="61">
        <v>14.05</v>
      </c>
      <c r="M43" s="61">
        <v>17.46</v>
      </c>
      <c r="N43" s="61">
        <v>55.71</v>
      </c>
      <c r="O43" s="60" t="s">
        <v>160</v>
      </c>
      <c r="P43" s="64" t="s">
        <v>799</v>
      </c>
      <c r="Q43" s="63" t="s">
        <v>863</v>
      </c>
      <c r="R43" s="301">
        <v>14.525210791392244</v>
      </c>
      <c r="S43" s="350">
        <v>39.06</v>
      </c>
      <c r="T43" s="300">
        <v>33.69527700489557</v>
      </c>
      <c r="U43" s="386">
        <f t="shared" si="1"/>
        <v>14.525210791392244</v>
      </c>
      <c r="V43" s="294">
        <v>0.9790689655172414</v>
      </c>
      <c r="W43" s="147"/>
    </row>
    <row r="44" spans="1:23" s="16" customFormat="1" ht="12.75">
      <c r="A44" s="125" t="s">
        <v>1253</v>
      </c>
      <c r="B44" s="65">
        <v>2.7890880599999996</v>
      </c>
      <c r="C44" s="65">
        <v>16.17</v>
      </c>
      <c r="D44" s="65">
        <v>1.35</v>
      </c>
      <c r="E44" s="65">
        <v>1.27</v>
      </c>
      <c r="F44" s="65">
        <v>22.07</v>
      </c>
      <c r="G44" s="60">
        <f t="shared" si="2"/>
        <v>6.069999999999985</v>
      </c>
      <c r="H44" s="60">
        <f t="shared" si="0"/>
        <v>74.6193925730049</v>
      </c>
      <c r="I44" s="60">
        <f t="shared" si="3"/>
        <v>3.341482905841989</v>
      </c>
      <c r="J44" s="239">
        <f t="shared" si="4"/>
        <v>0.9545173080353209</v>
      </c>
      <c r="K44" s="65">
        <v>22.36</v>
      </c>
      <c r="L44" s="66">
        <v>14.3</v>
      </c>
      <c r="M44" s="66">
        <v>18.7</v>
      </c>
      <c r="N44" s="66">
        <v>44.74</v>
      </c>
      <c r="O44" s="65" t="s">
        <v>225</v>
      </c>
      <c r="P44" s="73" t="s">
        <v>799</v>
      </c>
      <c r="Q44" s="68" t="s">
        <v>863</v>
      </c>
      <c r="R44" s="302">
        <v>8.491374352833445</v>
      </c>
      <c r="S44" s="351">
        <v>33.49</v>
      </c>
      <c r="T44" s="300">
        <v>28.00619871094988</v>
      </c>
      <c r="U44" s="386">
        <f t="shared" si="1"/>
        <v>8.491374352833445</v>
      </c>
      <c r="V44" s="294">
        <v>0.9790689655172414</v>
      </c>
      <c r="W44" s="147"/>
    </row>
    <row r="45" spans="1:23" s="16" customFormat="1" ht="12.75">
      <c r="A45" s="125" t="s">
        <v>784</v>
      </c>
      <c r="B45" s="65">
        <v>2.79602609</v>
      </c>
      <c r="C45" s="65">
        <v>16.46</v>
      </c>
      <c r="D45" s="65">
        <v>1.38</v>
      </c>
      <c r="E45" s="65">
        <v>1.32</v>
      </c>
      <c r="F45" s="65">
        <v>22.31</v>
      </c>
      <c r="G45" s="60">
        <f t="shared" si="2"/>
        <v>4.499999999999993</v>
      </c>
      <c r="H45" s="60">
        <f t="shared" si="0"/>
        <v>66.48895754246304</v>
      </c>
      <c r="I45" s="60">
        <f t="shared" si="3"/>
        <v>4.082504761493016</v>
      </c>
      <c r="J45" s="239">
        <f t="shared" si="4"/>
        <v>1.4766007936951446</v>
      </c>
      <c r="K45" s="65">
        <v>30.78</v>
      </c>
      <c r="L45" s="66">
        <v>16</v>
      </c>
      <c r="M45" s="66">
        <v>22.3</v>
      </c>
      <c r="N45" s="66">
        <v>52.59</v>
      </c>
      <c r="O45" s="65" t="s">
        <v>160</v>
      </c>
      <c r="P45" s="73" t="s">
        <v>1333</v>
      </c>
      <c r="Q45" s="68" t="s">
        <v>863</v>
      </c>
      <c r="R45" s="302">
        <v>7.09989043782837</v>
      </c>
      <c r="S45" s="351">
        <v>30.78</v>
      </c>
      <c r="T45" s="300">
        <v>26.694220665499124</v>
      </c>
      <c r="U45" s="386">
        <f t="shared" si="1"/>
        <v>7.09989043782837</v>
      </c>
      <c r="V45" s="294">
        <v>0.9844827586206897</v>
      </c>
      <c r="W45" s="147"/>
    </row>
    <row r="46" spans="1:23" s="16" customFormat="1" ht="12.75">
      <c r="A46" s="125" t="s">
        <v>785</v>
      </c>
      <c r="B46" s="65">
        <v>2.79602609</v>
      </c>
      <c r="C46" s="65">
        <v>16.46</v>
      </c>
      <c r="D46" s="65">
        <v>1.36</v>
      </c>
      <c r="E46" s="65">
        <v>1.29</v>
      </c>
      <c r="F46" s="65">
        <v>22.26</v>
      </c>
      <c r="G46" s="60">
        <f t="shared" si="2"/>
        <v>4.499999999999993</v>
      </c>
      <c r="H46" s="60">
        <f aca="true" t="shared" si="5" ref="H46:H77">(R46/350*H$6+(1-R46/350)*D$6)*V46+290*(1-V46)</f>
        <v>65.46814519389162</v>
      </c>
      <c r="I46" s="60">
        <f t="shared" si="3"/>
        <v>4.099699630869953</v>
      </c>
      <c r="J46" s="239">
        <f t="shared" si="4"/>
        <v>1.4633481735870717</v>
      </c>
      <c r="K46" s="65">
        <v>30.6</v>
      </c>
      <c r="L46" s="66">
        <v>16</v>
      </c>
      <c r="M46" s="66">
        <v>22.3</v>
      </c>
      <c r="N46" s="66">
        <v>52.59</v>
      </c>
      <c r="O46" s="65" t="s">
        <v>160</v>
      </c>
      <c r="P46" s="73" t="s">
        <v>1333</v>
      </c>
      <c r="Q46" s="68" t="s">
        <v>863</v>
      </c>
      <c r="R46" s="302">
        <v>6.895200210157618</v>
      </c>
      <c r="S46" s="351">
        <v>30.59</v>
      </c>
      <c r="T46" s="300">
        <v>26.50122591943958</v>
      </c>
      <c r="U46" s="386">
        <f t="shared" si="1"/>
        <v>6.895200210157618</v>
      </c>
      <c r="V46" s="294">
        <v>0.9844827586206897</v>
      </c>
      <c r="W46" s="147"/>
    </row>
    <row r="47" spans="1:22" ht="12.75">
      <c r="A47" s="58" t="s">
        <v>1367</v>
      </c>
      <c r="B47" s="65">
        <v>2.8189215889999995</v>
      </c>
      <c r="C47" s="65">
        <v>16.38</v>
      </c>
      <c r="D47" s="65">
        <v>1.38</v>
      </c>
      <c r="E47" s="65">
        <v>1.31</v>
      </c>
      <c r="F47" s="65">
        <v>22.31</v>
      </c>
      <c r="G47" s="60">
        <f t="shared" si="2"/>
        <v>3.800000000000001</v>
      </c>
      <c r="H47" s="60">
        <f t="shared" si="5"/>
        <v>74.29852684334973</v>
      </c>
      <c r="I47" s="60">
        <f t="shared" si="3"/>
        <v>3.600197971431502</v>
      </c>
      <c r="J47" s="239">
        <f t="shared" si="4"/>
        <v>1.2053092316047689</v>
      </c>
      <c r="K47" s="65">
        <v>26.9</v>
      </c>
      <c r="L47" s="66">
        <v>15.88</v>
      </c>
      <c r="M47" s="66">
        <v>20.6</v>
      </c>
      <c r="N47" s="66">
        <v>49.4</v>
      </c>
      <c r="O47" s="65" t="s">
        <v>388</v>
      </c>
      <c r="P47" s="67" t="s">
        <v>796</v>
      </c>
      <c r="Q47" s="68" t="s">
        <v>872</v>
      </c>
      <c r="R47" s="302">
        <v>8.771628930817608</v>
      </c>
      <c r="S47" s="351">
        <v>31.7</v>
      </c>
      <c r="T47" s="300">
        <v>28.270440251572325</v>
      </c>
      <c r="U47" s="386">
        <f aca="true" t="shared" si="6" ref="U47:U78">(T47-20)*1.0606</f>
        <v>8.771628930817608</v>
      </c>
      <c r="V47" s="294">
        <v>0.9868965517241379</v>
      </c>
    </row>
    <row r="48" spans="1:23" s="16" customFormat="1" ht="12.75">
      <c r="A48" s="125" t="s">
        <v>1111</v>
      </c>
      <c r="B48" s="65">
        <v>2.94172472</v>
      </c>
      <c r="C48" s="65">
        <v>16.5</v>
      </c>
      <c r="D48" s="65">
        <v>1.39</v>
      </c>
      <c r="E48" s="65">
        <v>1.32</v>
      </c>
      <c r="F48" s="65">
        <v>22.39</v>
      </c>
      <c r="G48" s="60">
        <f t="shared" si="2"/>
        <v>4.499999999999993</v>
      </c>
      <c r="H48" s="60">
        <f t="shared" si="5"/>
        <v>80.02815290246303</v>
      </c>
      <c r="I48" s="60">
        <f t="shared" si="3"/>
        <v>3.3575720676623426</v>
      </c>
      <c r="J48" s="239">
        <f t="shared" si="4"/>
        <v>1.0965239821335224</v>
      </c>
      <c r="K48" s="65">
        <v>23.76</v>
      </c>
      <c r="L48" s="66">
        <v>17.91</v>
      </c>
      <c r="M48" s="66">
        <v>20.48</v>
      </c>
      <c r="N48" s="66">
        <v>49.47</v>
      </c>
      <c r="O48" s="65" t="s">
        <v>151</v>
      </c>
      <c r="P48" s="73" t="s">
        <v>797</v>
      </c>
      <c r="Q48" s="68" t="s">
        <v>872</v>
      </c>
      <c r="R48" s="302">
        <v>9.814729246935197</v>
      </c>
      <c r="S48" s="351">
        <v>33.3</v>
      </c>
      <c r="T48" s="357">
        <v>29.253940455341503</v>
      </c>
      <c r="U48" s="387">
        <f t="shared" si="6"/>
        <v>9.814729246935197</v>
      </c>
      <c r="V48" s="353">
        <v>0.9844827586206897</v>
      </c>
      <c r="W48" s="147"/>
    </row>
    <row r="49" spans="1:22" ht="12.75">
      <c r="A49" s="58" t="s">
        <v>1118</v>
      </c>
      <c r="B49" s="65">
        <v>2.9833529</v>
      </c>
      <c r="C49" s="65">
        <v>16.65</v>
      </c>
      <c r="D49" s="65">
        <v>1.41</v>
      </c>
      <c r="E49" s="65">
        <v>1.34</v>
      </c>
      <c r="F49" s="65">
        <v>22.54</v>
      </c>
      <c r="G49" s="60">
        <f t="shared" si="2"/>
        <v>6.939999999999986</v>
      </c>
      <c r="H49" s="60">
        <f t="shared" si="5"/>
        <v>71.59377800729062</v>
      </c>
      <c r="I49" s="60">
        <f t="shared" si="3"/>
        <v>3.991247192356589</v>
      </c>
      <c r="J49" s="239">
        <f t="shared" si="4"/>
        <v>1.5273619639481737</v>
      </c>
      <c r="K49" s="65">
        <v>26.11</v>
      </c>
      <c r="L49" s="66">
        <v>15.9</v>
      </c>
      <c r="M49" s="66">
        <v>20</v>
      </c>
      <c r="N49" s="66">
        <v>53.3</v>
      </c>
      <c r="O49" s="65" t="s">
        <v>179</v>
      </c>
      <c r="P49" s="67" t="s">
        <v>799</v>
      </c>
      <c r="Q49" s="68" t="s">
        <v>863</v>
      </c>
      <c r="R49" s="302">
        <v>7.745984526248851</v>
      </c>
      <c r="S49" s="351">
        <v>33.59</v>
      </c>
      <c r="T49" s="300">
        <v>27.30339857274076</v>
      </c>
      <c r="U49" s="386">
        <f t="shared" si="6"/>
        <v>7.745984526248851</v>
      </c>
      <c r="V49" s="294">
        <v>0.9760689655172414</v>
      </c>
    </row>
    <row r="50" spans="1:24" s="3" customFormat="1" ht="12.75">
      <c r="A50" s="58" t="s">
        <v>1014</v>
      </c>
      <c r="B50" s="60">
        <v>3.03191911</v>
      </c>
      <c r="C50" s="60">
        <v>18.02</v>
      </c>
      <c r="D50" s="60">
        <v>1.74</v>
      </c>
      <c r="E50" s="60">
        <v>1.61</v>
      </c>
      <c r="F50" s="60">
        <v>23.85</v>
      </c>
      <c r="G50" s="60">
        <f t="shared" si="2"/>
        <v>10.169999999999996</v>
      </c>
      <c r="H50" s="60">
        <f t="shared" si="5"/>
        <v>99.46718719270936</v>
      </c>
      <c r="I50" s="60">
        <f t="shared" si="3"/>
        <v>3.873201631878331</v>
      </c>
      <c r="J50" s="239">
        <f t="shared" si="4"/>
        <v>1.9710483865486665</v>
      </c>
      <c r="K50" s="60">
        <v>27.4</v>
      </c>
      <c r="L50" s="61">
        <v>17</v>
      </c>
      <c r="M50" s="61">
        <v>25</v>
      </c>
      <c r="N50" s="61">
        <v>49.09</v>
      </c>
      <c r="O50" s="60" t="s">
        <v>171</v>
      </c>
      <c r="P50" s="64" t="s">
        <v>796</v>
      </c>
      <c r="Q50" s="63" t="s">
        <v>863</v>
      </c>
      <c r="R50" s="301">
        <v>12.938463424221846</v>
      </c>
      <c r="S50" s="350">
        <v>41.24</v>
      </c>
      <c r="T50" s="300">
        <v>32.19919236679412</v>
      </c>
      <c r="U50" s="386">
        <f t="shared" si="6"/>
        <v>12.938463424221846</v>
      </c>
      <c r="V50" s="294">
        <v>0.9649310344827586</v>
      </c>
      <c r="W50" s="33"/>
      <c r="X50" s="16"/>
    </row>
    <row r="51" spans="1:22" ht="12.75">
      <c r="A51" s="58" t="s">
        <v>1163</v>
      </c>
      <c r="B51" s="60">
        <v>3.08048532</v>
      </c>
      <c r="C51" s="60">
        <v>16.76</v>
      </c>
      <c r="D51" s="60">
        <v>1.4</v>
      </c>
      <c r="E51" s="60">
        <v>1.4</v>
      </c>
      <c r="F51" s="60">
        <v>22.66</v>
      </c>
      <c r="G51" s="60">
        <f t="shared" si="2"/>
        <v>3.499999999999991</v>
      </c>
      <c r="H51" s="60">
        <f t="shared" si="5"/>
        <v>67.46806275270933</v>
      </c>
      <c r="I51" s="60">
        <f t="shared" si="3"/>
        <v>4.369017598000511</v>
      </c>
      <c r="J51" s="239">
        <f t="shared" si="4"/>
        <v>1.7916445492425979</v>
      </c>
      <c r="K51" s="60">
        <v>26.7</v>
      </c>
      <c r="L51" s="61">
        <v>16.3</v>
      </c>
      <c r="M51" s="61">
        <v>20.3</v>
      </c>
      <c r="N51" s="61">
        <v>47.4</v>
      </c>
      <c r="O51" s="63" t="s">
        <v>241</v>
      </c>
      <c r="P51" s="64" t="s">
        <v>1166</v>
      </c>
      <c r="Q51" s="63" t="s">
        <v>872</v>
      </c>
      <c r="R51" s="301">
        <v>7.4519643979057575</v>
      </c>
      <c r="S51" s="350">
        <v>30.2</v>
      </c>
      <c r="T51" s="300">
        <v>27.026178010471202</v>
      </c>
      <c r="U51" s="386">
        <f t="shared" si="6"/>
        <v>7.4519643979057575</v>
      </c>
      <c r="V51" s="294">
        <v>0.9879310344827587</v>
      </c>
    </row>
    <row r="52" spans="1:22" ht="12.75">
      <c r="A52" s="58" t="s">
        <v>1299</v>
      </c>
      <c r="B52" s="60">
        <v>3.0943613799999996</v>
      </c>
      <c r="C52" s="60">
        <v>16.53</v>
      </c>
      <c r="D52" s="60">
        <v>1.41</v>
      </c>
      <c r="E52" s="60">
        <v>1.33</v>
      </c>
      <c r="F52" s="60">
        <v>22.44</v>
      </c>
      <c r="G52" s="60">
        <f t="shared" si="2"/>
        <v>4.8599999999999985</v>
      </c>
      <c r="H52" s="60">
        <f t="shared" si="5"/>
        <v>80.00448405694583</v>
      </c>
      <c r="I52" s="60">
        <f t="shared" si="3"/>
        <v>3.4088567117538737</v>
      </c>
      <c r="J52" s="239">
        <f t="shared" si="4"/>
        <v>1.1472872060047123</v>
      </c>
      <c r="K52" s="60">
        <v>23.43</v>
      </c>
      <c r="L52" s="61">
        <v>16.6</v>
      </c>
      <c r="M52" s="61">
        <v>21.3</v>
      </c>
      <c r="N52" s="61">
        <v>201.8</v>
      </c>
      <c r="O52" s="60" t="s">
        <v>159</v>
      </c>
      <c r="P52" s="64" t="s">
        <v>798</v>
      </c>
      <c r="Q52" s="63" t="s">
        <v>863</v>
      </c>
      <c r="R52" s="301">
        <v>9.756820719646491</v>
      </c>
      <c r="S52" s="350">
        <v>33.57</v>
      </c>
      <c r="T52" s="300">
        <v>29.19934067475626</v>
      </c>
      <c r="U52" s="386">
        <f t="shared" si="6"/>
        <v>9.756820719646491</v>
      </c>
      <c r="V52" s="294">
        <v>0.9832413793103448</v>
      </c>
    </row>
    <row r="53" spans="1:22" ht="12.75">
      <c r="A53" s="58" t="s">
        <v>1300</v>
      </c>
      <c r="B53" s="60">
        <v>3.0943613799999996</v>
      </c>
      <c r="C53" s="60">
        <v>16.28</v>
      </c>
      <c r="D53" s="60">
        <v>1.37</v>
      </c>
      <c r="E53" s="60">
        <v>1.37</v>
      </c>
      <c r="F53" s="60">
        <v>22.17</v>
      </c>
      <c r="G53" s="60">
        <f t="shared" si="2"/>
        <v>5.940000000000016</v>
      </c>
      <c r="H53" s="60">
        <f t="shared" si="5"/>
        <v>120.76597146325123</v>
      </c>
      <c r="I53" s="60">
        <f t="shared" si="3"/>
        <v>1.3505542074482335</v>
      </c>
      <c r="J53" s="239">
        <f t="shared" si="4"/>
        <v>-0.2710786744272795</v>
      </c>
      <c r="K53" s="60">
        <v>18.61</v>
      </c>
      <c r="L53" s="61">
        <v>15</v>
      </c>
      <c r="M53" s="61">
        <v>18</v>
      </c>
      <c r="N53" s="61">
        <v>206.56</v>
      </c>
      <c r="O53" s="60" t="s">
        <v>164</v>
      </c>
      <c r="P53" s="64" t="s">
        <v>798</v>
      </c>
      <c r="Q53" s="63" t="s">
        <v>863</v>
      </c>
      <c r="R53" s="301">
        <v>17.811329437442794</v>
      </c>
      <c r="S53" s="350">
        <v>41.98</v>
      </c>
      <c r="T53" s="300">
        <v>36.79363514750405</v>
      </c>
      <c r="U53" s="386">
        <f t="shared" si="6"/>
        <v>17.811329437442794</v>
      </c>
      <c r="V53" s="294">
        <v>0.9795172413793103</v>
      </c>
    </row>
    <row r="54" spans="1:22" ht="12.75">
      <c r="A54" s="58" t="s">
        <v>1302</v>
      </c>
      <c r="B54" s="60">
        <v>3.0943613799999996</v>
      </c>
      <c r="C54" s="60">
        <v>16.28</v>
      </c>
      <c r="D54" s="60">
        <v>1.37</v>
      </c>
      <c r="E54" s="60">
        <v>1.37</v>
      </c>
      <c r="F54" s="60">
        <v>22.18</v>
      </c>
      <c r="G54" s="60">
        <f t="shared" si="2"/>
        <v>4.380000000000002</v>
      </c>
      <c r="H54" s="60">
        <f t="shared" si="5"/>
        <v>123.07134205477831</v>
      </c>
      <c r="I54" s="60">
        <f t="shared" si="3"/>
        <v>1.2784306353028967</v>
      </c>
      <c r="J54" s="239">
        <f t="shared" si="4"/>
        <v>-0.31777816199851117</v>
      </c>
      <c r="K54" s="60">
        <v>18.61</v>
      </c>
      <c r="L54" s="61">
        <v>15</v>
      </c>
      <c r="M54" s="61">
        <v>18</v>
      </c>
      <c r="N54" s="61">
        <v>206.56</v>
      </c>
      <c r="O54" s="60" t="s">
        <v>164</v>
      </c>
      <c r="P54" s="64" t="s">
        <v>798</v>
      </c>
      <c r="Q54" s="63" t="s">
        <v>863</v>
      </c>
      <c r="R54" s="301">
        <v>18.4596832154611</v>
      </c>
      <c r="S54" s="350">
        <v>41.22</v>
      </c>
      <c r="T54" s="300">
        <v>37.40494363139836</v>
      </c>
      <c r="U54" s="386">
        <f t="shared" si="6"/>
        <v>18.4596832154611</v>
      </c>
      <c r="V54" s="294">
        <v>0.9848965517241379</v>
      </c>
    </row>
    <row r="55" spans="1:23" s="16" customFormat="1" ht="12.75">
      <c r="A55" s="125" t="s">
        <v>1334</v>
      </c>
      <c r="B55" s="65">
        <v>3.1747037674</v>
      </c>
      <c r="C55" s="65">
        <v>15.66</v>
      </c>
      <c r="D55" s="65">
        <v>1.22</v>
      </c>
      <c r="E55" s="65">
        <v>1.14</v>
      </c>
      <c r="F55" s="65">
        <v>21.36</v>
      </c>
      <c r="G55" s="65">
        <f t="shared" si="2"/>
        <v>4.030000000000006</v>
      </c>
      <c r="H55" s="65">
        <f t="shared" si="5"/>
        <v>56.05653196236453</v>
      </c>
      <c r="I55" s="60">
        <f t="shared" si="3"/>
        <v>3.8737377414971554</v>
      </c>
      <c r="J55" s="239">
        <f t="shared" si="4"/>
        <v>0.9176538017647466</v>
      </c>
      <c r="K55" s="65">
        <v>29.16</v>
      </c>
      <c r="L55" s="66">
        <v>26.2</v>
      </c>
      <c r="M55" s="66">
        <v>29.1</v>
      </c>
      <c r="N55" s="66">
        <v>48.37</v>
      </c>
      <c r="O55" s="65" t="s">
        <v>248</v>
      </c>
      <c r="P55" s="73" t="s">
        <v>1333</v>
      </c>
      <c r="Q55" s="68" t="s">
        <v>863</v>
      </c>
      <c r="R55" s="302">
        <v>5.085109137322095</v>
      </c>
      <c r="S55" s="351">
        <v>28.48</v>
      </c>
      <c r="T55" s="357">
        <v>24.794558869811517</v>
      </c>
      <c r="U55" s="387">
        <f t="shared" si="6"/>
        <v>5.085109137322095</v>
      </c>
      <c r="V55" s="353">
        <v>0.986103448275862</v>
      </c>
      <c r="W55" s="147"/>
    </row>
    <row r="56" spans="1:22" ht="12.75">
      <c r="A56" s="58" t="s">
        <v>781</v>
      </c>
      <c r="B56" s="60">
        <v>3.18455577</v>
      </c>
      <c r="C56" s="60">
        <v>16.68</v>
      </c>
      <c r="D56" s="60">
        <v>1.42</v>
      </c>
      <c r="E56" s="60">
        <v>1.34</v>
      </c>
      <c r="F56" s="60">
        <v>22.57</v>
      </c>
      <c r="G56" s="60">
        <f t="shared" si="2"/>
        <v>4.770000000000005</v>
      </c>
      <c r="H56" s="60">
        <f t="shared" si="5"/>
        <v>60.92389669832513</v>
      </c>
      <c r="I56" s="60">
        <f t="shared" si="3"/>
        <v>4.722123269305651</v>
      </c>
      <c r="J56" s="239">
        <f t="shared" si="4"/>
        <v>1.9408145460608992</v>
      </c>
      <c r="K56" s="60">
        <v>31.06</v>
      </c>
      <c r="L56" s="61">
        <v>15.8</v>
      </c>
      <c r="M56" s="61">
        <v>22.1</v>
      </c>
      <c r="N56" s="61">
        <v>51.05</v>
      </c>
      <c r="O56" s="60" t="s">
        <v>169</v>
      </c>
      <c r="P56" s="64" t="s">
        <v>1333</v>
      </c>
      <c r="Q56" s="63" t="s">
        <v>863</v>
      </c>
      <c r="R56" s="301">
        <v>5.9405201416400795</v>
      </c>
      <c r="S56" s="350">
        <v>29.95</v>
      </c>
      <c r="T56" s="300">
        <v>25.60109385408267</v>
      </c>
      <c r="U56" s="386">
        <f t="shared" si="6"/>
        <v>5.9405201416400795</v>
      </c>
      <c r="V56" s="294">
        <v>0.983551724137931</v>
      </c>
    </row>
    <row r="57" spans="1:22" ht="12.75">
      <c r="A57" s="58" t="s">
        <v>1105</v>
      </c>
      <c r="B57" s="60">
        <v>3.25393607</v>
      </c>
      <c r="C57" s="60">
        <v>16.8</v>
      </c>
      <c r="D57" s="60">
        <v>1.425</v>
      </c>
      <c r="E57" s="60">
        <v>1.36</v>
      </c>
      <c r="F57" s="60">
        <v>22.66</v>
      </c>
      <c r="G57" s="60">
        <f t="shared" si="2"/>
        <v>5.3999999999999915</v>
      </c>
      <c r="H57" s="60">
        <f t="shared" si="5"/>
        <v>77.95421957438424</v>
      </c>
      <c r="I57" s="60">
        <f t="shared" si="3"/>
        <v>3.7416037196617786</v>
      </c>
      <c r="J57" s="239">
        <f t="shared" si="4"/>
        <v>1.4339141677329614</v>
      </c>
      <c r="K57" s="60">
        <v>24.25</v>
      </c>
      <c r="L57" s="61">
        <v>18.96</v>
      </c>
      <c r="M57" s="61">
        <v>21.1</v>
      </c>
      <c r="N57" s="61">
        <v>49.45</v>
      </c>
      <c r="O57" s="60" t="s">
        <v>164</v>
      </c>
      <c r="P57" s="69" t="s">
        <v>797</v>
      </c>
      <c r="Q57" s="60" t="s">
        <v>872</v>
      </c>
      <c r="R57" s="301">
        <v>9.264411806043572</v>
      </c>
      <c r="S57" s="350">
        <v>33.6</v>
      </c>
      <c r="T57" s="300">
        <v>28.735066760365427</v>
      </c>
      <c r="U57" s="386">
        <f t="shared" si="6"/>
        <v>9.264411806043572</v>
      </c>
      <c r="V57" s="294">
        <v>0.9813793103448276</v>
      </c>
    </row>
    <row r="58" spans="1:22" ht="12.75">
      <c r="A58" s="58" t="s">
        <v>67</v>
      </c>
      <c r="B58" s="60">
        <v>3.3059712949999995</v>
      </c>
      <c r="C58" s="60">
        <v>16.69</v>
      </c>
      <c r="D58" s="60">
        <v>1.444</v>
      </c>
      <c r="E58" s="60">
        <v>1.362</v>
      </c>
      <c r="F58" s="60">
        <v>22.61</v>
      </c>
      <c r="G58" s="60">
        <f t="shared" si="2"/>
        <v>1.7400000000000015</v>
      </c>
      <c r="H58" s="60">
        <f t="shared" si="5"/>
        <v>81.98260391999999</v>
      </c>
      <c r="I58" s="60">
        <f t="shared" si="3"/>
        <v>3.4727829179985505</v>
      </c>
      <c r="J58" s="239">
        <f t="shared" si="4"/>
        <v>1.253959261648351</v>
      </c>
      <c r="K58" s="60">
        <v>21.93</v>
      </c>
      <c r="L58" s="61">
        <v>14</v>
      </c>
      <c r="M58" s="61">
        <v>16.4</v>
      </c>
      <c r="N58" s="61">
        <v>210.667</v>
      </c>
      <c r="O58" s="60" t="s">
        <v>171</v>
      </c>
      <c r="P58" s="69" t="s">
        <v>799</v>
      </c>
      <c r="Q58" s="60" t="s">
        <v>863</v>
      </c>
      <c r="R58" s="301">
        <v>10.606</v>
      </c>
      <c r="S58" s="350">
        <v>31.56</v>
      </c>
      <c r="T58" s="300">
        <v>30</v>
      </c>
      <c r="U58" s="386">
        <f t="shared" si="6"/>
        <v>10.606</v>
      </c>
      <c r="V58" s="294">
        <v>0.994</v>
      </c>
    </row>
    <row r="59" spans="1:22" ht="12.75">
      <c r="A59" s="58" t="s">
        <v>1020</v>
      </c>
      <c r="B59" s="60">
        <v>3.3926966699999994</v>
      </c>
      <c r="C59" s="60">
        <v>17.06</v>
      </c>
      <c r="D59" s="60">
        <v>1.46</v>
      </c>
      <c r="E59" s="60">
        <v>1.3</v>
      </c>
      <c r="F59" s="60">
        <v>22.87</v>
      </c>
      <c r="G59" s="60">
        <f t="shared" si="2"/>
        <v>4.2999999999999865</v>
      </c>
      <c r="H59" s="60">
        <f t="shared" si="5"/>
        <v>63.11730806108372</v>
      </c>
      <c r="I59" s="60">
        <f t="shared" si="3"/>
        <v>4.868515319651035</v>
      </c>
      <c r="J59" s="239">
        <f t="shared" si="4"/>
        <v>2.1591755769549543</v>
      </c>
      <c r="K59" s="60">
        <v>22.3</v>
      </c>
      <c r="L59" s="61">
        <v>17.2</v>
      </c>
      <c r="M59" s="61">
        <v>20.8</v>
      </c>
      <c r="N59" s="61">
        <v>174.5</v>
      </c>
      <c r="O59" s="60" t="s">
        <v>1021</v>
      </c>
      <c r="P59" s="64" t="s">
        <v>799</v>
      </c>
      <c r="Q59" s="63" t="s">
        <v>863</v>
      </c>
      <c r="R59" s="301">
        <v>6.455664683234158</v>
      </c>
      <c r="S59" s="350">
        <v>30</v>
      </c>
      <c r="T59" s="300">
        <v>26.086804340217007</v>
      </c>
      <c r="U59" s="386">
        <f t="shared" si="6"/>
        <v>6.455664683234158</v>
      </c>
      <c r="V59" s="294">
        <v>0.9851724137931035</v>
      </c>
    </row>
    <row r="60" spans="1:22" ht="12.75">
      <c r="A60" s="58" t="s">
        <v>780</v>
      </c>
      <c r="B60" s="60">
        <v>3.60083757</v>
      </c>
      <c r="C60" s="60">
        <v>17.27</v>
      </c>
      <c r="D60" s="60">
        <v>1.5</v>
      </c>
      <c r="E60" s="60">
        <v>1.43</v>
      </c>
      <c r="F60" s="60">
        <v>23.15</v>
      </c>
      <c r="G60" s="60">
        <f t="shared" si="2"/>
        <v>4.770000000000005</v>
      </c>
      <c r="H60" s="60">
        <f t="shared" si="5"/>
        <v>59.36581469261085</v>
      </c>
      <c r="I60" s="60">
        <f t="shared" si="3"/>
        <v>5.414635678833619</v>
      </c>
      <c r="J60" s="239">
        <f t="shared" si="4"/>
        <v>2.579753126860183</v>
      </c>
      <c r="K60" s="60">
        <v>29.29</v>
      </c>
      <c r="L60" s="61">
        <v>18.1</v>
      </c>
      <c r="M60" s="61">
        <v>23.3</v>
      </c>
      <c r="N60" s="61">
        <v>48.4</v>
      </c>
      <c r="O60" s="60" t="s">
        <v>278</v>
      </c>
      <c r="P60" s="64" t="s">
        <v>1333</v>
      </c>
      <c r="Q60" s="63" t="s">
        <v>863</v>
      </c>
      <c r="R60" s="301">
        <v>5.627802475195458</v>
      </c>
      <c r="S60" s="350">
        <v>29.66</v>
      </c>
      <c r="T60" s="300">
        <v>25.30624408372191</v>
      </c>
      <c r="U60" s="386">
        <f t="shared" si="6"/>
        <v>5.627802475195458</v>
      </c>
      <c r="V60" s="294">
        <v>0.983551724137931</v>
      </c>
    </row>
    <row r="61" spans="1:22" ht="12.75">
      <c r="A61" s="58" t="s">
        <v>748</v>
      </c>
      <c r="B61" s="60">
        <v>3.62858969</v>
      </c>
      <c r="C61" s="60">
        <v>17.29</v>
      </c>
      <c r="D61" s="60">
        <v>1.51</v>
      </c>
      <c r="E61" s="60">
        <v>1.44</v>
      </c>
      <c r="F61" s="60">
        <v>23.2</v>
      </c>
      <c r="G61" s="60">
        <f t="shared" si="2"/>
        <v>3.000000000000006</v>
      </c>
      <c r="H61" s="60">
        <f t="shared" si="5"/>
        <v>65.21754010640394</v>
      </c>
      <c r="I61" s="60">
        <f t="shared" si="3"/>
        <v>5.0563558606306</v>
      </c>
      <c r="J61" s="239">
        <f t="shared" si="4"/>
        <v>2.4124172359047797</v>
      </c>
      <c r="K61" s="60">
        <v>31.5</v>
      </c>
      <c r="L61" s="61">
        <v>14.7</v>
      </c>
      <c r="M61" s="61">
        <v>20.8</v>
      </c>
      <c r="N61" s="61">
        <v>49.9</v>
      </c>
      <c r="O61" s="60" t="s">
        <v>164</v>
      </c>
      <c r="P61" s="64" t="s">
        <v>796</v>
      </c>
      <c r="Q61" s="63" t="s">
        <v>872</v>
      </c>
      <c r="R61" s="301">
        <v>7.0805212543554</v>
      </c>
      <c r="S61" s="350">
        <v>29.4</v>
      </c>
      <c r="T61" s="300">
        <v>26.67595818815331</v>
      </c>
      <c r="U61" s="386">
        <f t="shared" si="6"/>
        <v>7.0805212543554</v>
      </c>
      <c r="V61" s="294">
        <v>0.9896551724137931</v>
      </c>
    </row>
    <row r="62" spans="1:22" ht="12.75">
      <c r="A62" s="58" t="s">
        <v>777</v>
      </c>
      <c r="B62" s="60">
        <v>3.69796999</v>
      </c>
      <c r="C62" s="60">
        <v>17.25</v>
      </c>
      <c r="D62" s="60">
        <v>1.49</v>
      </c>
      <c r="E62" s="60">
        <v>1.42</v>
      </c>
      <c r="F62" s="60">
        <v>23.11</v>
      </c>
      <c r="G62" s="60">
        <f t="shared" si="2"/>
        <v>4.2799999999999985</v>
      </c>
      <c r="H62" s="60">
        <f t="shared" si="5"/>
        <v>61.05013481694582</v>
      </c>
      <c r="I62" s="60">
        <f t="shared" si="3"/>
        <v>5.2531337266601135</v>
      </c>
      <c r="J62" s="239">
        <f t="shared" si="4"/>
        <v>2.4760740997146193</v>
      </c>
      <c r="K62" s="60">
        <v>27.36</v>
      </c>
      <c r="L62" s="61">
        <v>18.1</v>
      </c>
      <c r="M62" s="61">
        <v>23.5</v>
      </c>
      <c r="N62" s="61">
        <v>49.85</v>
      </c>
      <c r="O62" s="60" t="s">
        <v>164</v>
      </c>
      <c r="P62" s="64" t="s">
        <v>1333</v>
      </c>
      <c r="Q62" s="63" t="s">
        <v>863</v>
      </c>
      <c r="R62" s="301">
        <v>6.044662746745065</v>
      </c>
      <c r="S62" s="350">
        <v>29.6</v>
      </c>
      <c r="T62" s="300">
        <v>25.699286014279714</v>
      </c>
      <c r="U62" s="386">
        <f t="shared" si="6"/>
        <v>6.044662746745065</v>
      </c>
      <c r="V62" s="294">
        <v>0.9852413793103448</v>
      </c>
    </row>
    <row r="63" spans="1:22" ht="12.75">
      <c r="A63" s="58" t="s">
        <v>1155</v>
      </c>
      <c r="B63" s="60">
        <v>3.69796999</v>
      </c>
      <c r="C63" s="60">
        <v>17.25</v>
      </c>
      <c r="D63" s="60">
        <v>1.45</v>
      </c>
      <c r="E63" s="60">
        <v>1.45</v>
      </c>
      <c r="F63" s="60">
        <v>23.11</v>
      </c>
      <c r="G63" s="60">
        <f t="shared" si="2"/>
        <v>4.2799999999999985</v>
      </c>
      <c r="H63" s="60">
        <f t="shared" si="5"/>
        <v>60.51286515980295</v>
      </c>
      <c r="I63" s="60">
        <f t="shared" si="3"/>
        <v>5.291522836295673</v>
      </c>
      <c r="J63" s="239">
        <f t="shared" si="4"/>
        <v>2.496285397846755</v>
      </c>
      <c r="K63" s="60">
        <v>27.36</v>
      </c>
      <c r="L63" s="61">
        <v>18.1</v>
      </c>
      <c r="M63" s="61">
        <v>23.5</v>
      </c>
      <c r="N63" s="61">
        <v>49.85</v>
      </c>
      <c r="O63" s="60" t="s">
        <v>164</v>
      </c>
      <c r="P63" s="64" t="s">
        <v>1333</v>
      </c>
      <c r="Q63" s="63" t="s">
        <v>863</v>
      </c>
      <c r="R63" s="301">
        <v>5.937013999720003</v>
      </c>
      <c r="S63" s="350">
        <v>29.5</v>
      </c>
      <c r="T63" s="300">
        <v>25.597788044239113</v>
      </c>
      <c r="U63" s="386">
        <f t="shared" si="6"/>
        <v>5.937013999720003</v>
      </c>
      <c r="V63" s="294">
        <v>0.9852413793103448</v>
      </c>
    </row>
    <row r="64" spans="1:24" s="3" customFormat="1" ht="12.75">
      <c r="A64" s="58" t="s">
        <v>1115</v>
      </c>
      <c r="B64" s="60">
        <v>3.8575446799999993</v>
      </c>
      <c r="C64" s="60">
        <v>17.41</v>
      </c>
      <c r="D64" s="60">
        <v>1.52</v>
      </c>
      <c r="E64" s="60">
        <v>1.44</v>
      </c>
      <c r="F64" s="60">
        <v>23.22</v>
      </c>
      <c r="G64" s="60">
        <f t="shared" si="2"/>
        <v>5.599999999999998</v>
      </c>
      <c r="H64" s="60">
        <f t="shared" si="5"/>
        <v>76.06062641576354</v>
      </c>
      <c r="I64" s="60">
        <f t="shared" si="3"/>
        <v>4.408401021720145</v>
      </c>
      <c r="J64" s="239">
        <f t="shared" si="4"/>
        <v>2.056371224440632</v>
      </c>
      <c r="K64" s="60">
        <v>25</v>
      </c>
      <c r="L64" s="61">
        <v>18.45</v>
      </c>
      <c r="M64" s="61">
        <v>22.33</v>
      </c>
      <c r="N64" s="61">
        <v>50.66</v>
      </c>
      <c r="O64" s="60" t="s">
        <v>171</v>
      </c>
      <c r="P64" s="64" t="s">
        <v>797</v>
      </c>
      <c r="Q64" s="63" t="s">
        <v>872</v>
      </c>
      <c r="R64" s="301">
        <v>8.853250351617438</v>
      </c>
      <c r="S64" s="350">
        <v>33.4</v>
      </c>
      <c r="T64" s="300">
        <v>28.347398030942333</v>
      </c>
      <c r="U64" s="386">
        <f t="shared" si="6"/>
        <v>8.853250351617438</v>
      </c>
      <c r="V64" s="294">
        <v>0.9806896551724138</v>
      </c>
      <c r="W64" s="33"/>
      <c r="X64" s="16"/>
    </row>
    <row r="65" spans="1:22" ht="12.75">
      <c r="A65" s="58" t="s">
        <v>1164</v>
      </c>
      <c r="B65" s="60">
        <v>3.94773907</v>
      </c>
      <c r="C65" s="60">
        <v>17.79</v>
      </c>
      <c r="D65" s="60">
        <v>1.95</v>
      </c>
      <c r="E65" s="63">
        <v>1.95</v>
      </c>
      <c r="F65" s="60">
        <v>23.96</v>
      </c>
      <c r="G65" s="60">
        <f t="shared" si="2"/>
        <v>3.6999999999999975</v>
      </c>
      <c r="H65" s="60">
        <f t="shared" si="5"/>
        <v>73.09624479408868</v>
      </c>
      <c r="I65" s="60">
        <f t="shared" si="3"/>
        <v>5.321049336727356</v>
      </c>
      <c r="J65" s="239">
        <f t="shared" si="4"/>
        <v>2.8959866968913026</v>
      </c>
      <c r="K65" s="60">
        <v>28.3</v>
      </c>
      <c r="L65" s="61">
        <v>14.8</v>
      </c>
      <c r="M65" s="61">
        <v>20</v>
      </c>
      <c r="N65" s="61">
        <v>48.1</v>
      </c>
      <c r="O65" s="63" t="s">
        <v>231</v>
      </c>
      <c r="P65" s="64" t="s">
        <v>1165</v>
      </c>
      <c r="Q65" s="63" t="s">
        <v>872</v>
      </c>
      <c r="R65" s="301">
        <v>8.546294795668878</v>
      </c>
      <c r="S65" s="350">
        <v>31.4</v>
      </c>
      <c r="T65" s="300">
        <v>28.057981138665735</v>
      </c>
      <c r="U65" s="386">
        <f t="shared" si="6"/>
        <v>8.546294795668878</v>
      </c>
      <c r="V65" s="294">
        <v>0.9872413793103448</v>
      </c>
    </row>
    <row r="66" spans="1:22" ht="12.75">
      <c r="A66" s="58" t="s">
        <v>699</v>
      </c>
      <c r="B66" s="60">
        <v>3.9796540079999994</v>
      </c>
      <c r="C66" s="60">
        <v>17.61</v>
      </c>
      <c r="D66" s="60">
        <v>1.553</v>
      </c>
      <c r="E66" s="60">
        <v>1.486</v>
      </c>
      <c r="F66" s="60">
        <v>23.451</v>
      </c>
      <c r="G66" s="60">
        <f t="shared" si="2"/>
        <v>6.360999999999986</v>
      </c>
      <c r="H66" s="60">
        <f t="shared" si="5"/>
        <v>66.64732615635467</v>
      </c>
      <c r="I66" s="60">
        <f t="shared" si="3"/>
        <v>5.213172694884463</v>
      </c>
      <c r="J66" s="239">
        <f t="shared" si="4"/>
        <v>2.611927571225987</v>
      </c>
      <c r="K66" s="60">
        <v>27.46</v>
      </c>
      <c r="L66" s="61">
        <v>21.58</v>
      </c>
      <c r="M66" s="61">
        <v>23.98</v>
      </c>
      <c r="N66" s="61">
        <v>52.16</v>
      </c>
      <c r="O66" s="60" t="s">
        <v>278</v>
      </c>
      <c r="P66" s="64" t="s">
        <v>797</v>
      </c>
      <c r="Q66" s="63" t="s">
        <v>863</v>
      </c>
      <c r="R66" s="301">
        <v>6.83779801085182</v>
      </c>
      <c r="S66" s="350">
        <v>32.228</v>
      </c>
      <c r="T66" s="300">
        <v>26.44710353653764</v>
      </c>
      <c r="U66" s="386">
        <f t="shared" si="6"/>
        <v>6.83779801085182</v>
      </c>
      <c r="V66" s="294">
        <v>0.9780655172413794</v>
      </c>
    </row>
    <row r="67" spans="1:22" ht="12.75">
      <c r="A67" s="58" t="s">
        <v>1127</v>
      </c>
      <c r="B67" s="60">
        <v>3.9824292199999998</v>
      </c>
      <c r="C67" s="60">
        <v>17.76</v>
      </c>
      <c r="D67" s="60">
        <v>1.59</v>
      </c>
      <c r="E67" s="60">
        <v>1.53</v>
      </c>
      <c r="F67" s="60">
        <v>23.64</v>
      </c>
      <c r="G67" s="60">
        <f t="shared" si="2"/>
        <v>6.079999999999996</v>
      </c>
      <c r="H67" s="60">
        <f t="shared" si="5"/>
        <v>69.85046689793104</v>
      </c>
      <c r="I67" s="60">
        <f t="shared" si="3"/>
        <v>5.19830686607532</v>
      </c>
      <c r="J67" s="239">
        <f t="shared" si="4"/>
        <v>2.6877444558765156</v>
      </c>
      <c r="K67" s="60">
        <v>27.24</v>
      </c>
      <c r="L67" s="61">
        <v>16.1</v>
      </c>
      <c r="M67" s="61">
        <v>20.5</v>
      </c>
      <c r="N67" s="61">
        <v>51.7</v>
      </c>
      <c r="O67" s="60" t="s">
        <v>169</v>
      </c>
      <c r="P67" s="64" t="s">
        <v>799</v>
      </c>
      <c r="Q67" s="63" t="s">
        <v>863</v>
      </c>
      <c r="R67" s="301">
        <v>7.528272682445759</v>
      </c>
      <c r="S67" s="350">
        <v>32.61</v>
      </c>
      <c r="T67" s="300">
        <v>27.098126232741617</v>
      </c>
      <c r="U67" s="386">
        <f t="shared" si="6"/>
        <v>7.528272682445759</v>
      </c>
      <c r="V67" s="294">
        <v>0.9790344827586207</v>
      </c>
    </row>
    <row r="68" spans="1:23" s="16" customFormat="1" ht="12.75">
      <c r="A68" s="58" t="s">
        <v>776</v>
      </c>
      <c r="B68" s="60">
        <v>3.9963052799999996</v>
      </c>
      <c r="C68" s="60">
        <v>17.49</v>
      </c>
      <c r="D68" s="60">
        <v>1.52</v>
      </c>
      <c r="E68" s="60">
        <v>1.45</v>
      </c>
      <c r="F68" s="60">
        <v>23.33</v>
      </c>
      <c r="G68" s="60">
        <f t="shared" si="2"/>
        <v>4.2799999999999985</v>
      </c>
      <c r="H68" s="60">
        <f t="shared" si="5"/>
        <v>57.34297418266009</v>
      </c>
      <c r="I68" s="60">
        <f t="shared" si="3"/>
        <v>5.745197854456972</v>
      </c>
      <c r="J68" s="239">
        <f t="shared" si="4"/>
        <v>2.8374855291095216</v>
      </c>
      <c r="K68" s="60">
        <v>28.2</v>
      </c>
      <c r="L68" s="61">
        <v>18.5</v>
      </c>
      <c r="M68" s="61">
        <v>24.8</v>
      </c>
      <c r="N68" s="61">
        <v>49.8</v>
      </c>
      <c r="O68" s="60" t="s">
        <v>159</v>
      </c>
      <c r="P68" s="64" t="s">
        <v>1333</v>
      </c>
      <c r="Q68" s="63" t="s">
        <v>863</v>
      </c>
      <c r="R68" s="301">
        <v>5.301886392272154</v>
      </c>
      <c r="S68" s="350">
        <v>28.91</v>
      </c>
      <c r="T68" s="300">
        <v>24.99895002099958</v>
      </c>
      <c r="U68" s="386">
        <f t="shared" si="6"/>
        <v>5.301886392272154</v>
      </c>
      <c r="V68" s="294">
        <v>0.9852413793103448</v>
      </c>
      <c r="W68" s="147"/>
    </row>
    <row r="69" spans="1:22" ht="12.75">
      <c r="A69" s="58" t="s">
        <v>83</v>
      </c>
      <c r="B69" s="65">
        <v>4.1159862975</v>
      </c>
      <c r="C69" s="65">
        <v>17.8</v>
      </c>
      <c r="D69" s="65">
        <v>1.6</v>
      </c>
      <c r="E69" s="65">
        <v>1.54</v>
      </c>
      <c r="F69" s="65">
        <v>23.68</v>
      </c>
      <c r="G69" s="60">
        <f t="shared" si="2"/>
        <v>3.5999999999999943</v>
      </c>
      <c r="H69" s="60">
        <f t="shared" si="5"/>
        <v>63.29764823054186</v>
      </c>
      <c r="I69" s="60">
        <f t="shared" si="3"/>
        <v>5.666124255193278</v>
      </c>
      <c r="J69" s="239">
        <f t="shared" si="4"/>
        <v>2.962531080481739</v>
      </c>
      <c r="K69" s="65">
        <v>29.6</v>
      </c>
      <c r="L69" s="66">
        <v>15.4</v>
      </c>
      <c r="M69" s="66">
        <v>20.2</v>
      </c>
      <c r="N69" s="66">
        <v>49.3</v>
      </c>
      <c r="O69" s="65" t="s">
        <v>176</v>
      </c>
      <c r="P69" s="70" t="s">
        <v>796</v>
      </c>
      <c r="Q69" s="65" t="s">
        <v>872</v>
      </c>
      <c r="R69" s="302">
        <v>6.602827513966478</v>
      </c>
      <c r="S69" s="351">
        <v>29.5</v>
      </c>
      <c r="T69" s="300">
        <v>26.225558659217874</v>
      </c>
      <c r="U69" s="386">
        <f t="shared" si="6"/>
        <v>6.602827513966478</v>
      </c>
      <c r="V69" s="294">
        <v>0.9875862068965517</v>
      </c>
    </row>
    <row r="70" spans="1:22" ht="12.75">
      <c r="A70" s="58" t="s">
        <v>75</v>
      </c>
      <c r="B70" s="60">
        <v>4.120496017</v>
      </c>
      <c r="C70" s="60">
        <v>17.57</v>
      </c>
      <c r="D70" s="60">
        <v>1.58</v>
      </c>
      <c r="E70" s="60">
        <v>1.5</v>
      </c>
      <c r="F70" s="60">
        <v>23.42</v>
      </c>
      <c r="G70" s="60">
        <f t="shared" si="2"/>
        <v>1.7400000000000015</v>
      </c>
      <c r="H70" s="60">
        <f t="shared" si="5"/>
        <v>85.20622186285715</v>
      </c>
      <c r="I70" s="60">
        <f t="shared" si="3"/>
        <v>4.115286913595028</v>
      </c>
      <c r="J70" s="239">
        <f t="shared" si="4"/>
        <v>1.9626962560316663</v>
      </c>
      <c r="K70" s="60">
        <v>24.66</v>
      </c>
      <c r="L70" s="61">
        <v>14.25</v>
      </c>
      <c r="M70" s="61">
        <v>16.12</v>
      </c>
      <c r="N70" s="61">
        <v>223.4</v>
      </c>
      <c r="O70" s="60" t="s">
        <v>191</v>
      </c>
      <c r="P70" s="64" t="s">
        <v>799</v>
      </c>
      <c r="Q70" s="63" t="s">
        <v>863</v>
      </c>
      <c r="R70" s="301">
        <v>11.24620120724346</v>
      </c>
      <c r="S70" s="350">
        <v>32.16</v>
      </c>
      <c r="T70" s="300">
        <v>30.603621730382294</v>
      </c>
      <c r="U70" s="386">
        <f t="shared" si="6"/>
        <v>11.24620120724346</v>
      </c>
      <c r="V70" s="294">
        <v>0.994</v>
      </c>
    </row>
    <row r="71" spans="1:22" ht="12.75">
      <c r="A71" s="58" t="s">
        <v>1106</v>
      </c>
      <c r="B71" s="60">
        <v>4.162818</v>
      </c>
      <c r="C71" s="60">
        <v>17.58</v>
      </c>
      <c r="D71" s="60">
        <v>1.53</v>
      </c>
      <c r="E71" s="60">
        <v>1.46</v>
      </c>
      <c r="F71" s="60">
        <v>23.33</v>
      </c>
      <c r="G71" s="60">
        <f t="shared" si="2"/>
        <v>5.499999999999995</v>
      </c>
      <c r="H71" s="60">
        <f t="shared" si="5"/>
        <v>68.41110848078816</v>
      </c>
      <c r="I71" s="60">
        <f t="shared" si="3"/>
        <v>4.9787337254593105</v>
      </c>
      <c r="J71" s="239">
        <f t="shared" si="4"/>
        <v>2.4282396471949994</v>
      </c>
      <c r="K71" s="60">
        <v>26.49</v>
      </c>
      <c r="L71" s="61">
        <v>17.49</v>
      </c>
      <c r="M71" s="61">
        <v>22.43</v>
      </c>
      <c r="N71" s="61">
        <v>49.17</v>
      </c>
      <c r="O71" s="60" t="s">
        <v>171</v>
      </c>
      <c r="P71" s="64" t="s">
        <v>797</v>
      </c>
      <c r="Q71" s="63" t="s">
        <v>872</v>
      </c>
      <c r="R71" s="301">
        <v>7.3291374340949025</v>
      </c>
      <c r="S71" s="350">
        <v>31.9</v>
      </c>
      <c r="T71" s="300">
        <v>26.9103690685413</v>
      </c>
      <c r="U71" s="386">
        <f t="shared" si="6"/>
        <v>7.3291374340949025</v>
      </c>
      <c r="V71" s="294">
        <v>0.9810344827586207</v>
      </c>
    </row>
    <row r="72" spans="1:22" ht="12.75">
      <c r="A72" s="58" t="s">
        <v>1092</v>
      </c>
      <c r="B72" s="60">
        <v>4.232198299999999</v>
      </c>
      <c r="C72" s="60">
        <v>17.85</v>
      </c>
      <c r="D72" s="60">
        <v>1.63</v>
      </c>
      <c r="E72" s="60">
        <v>1.56</v>
      </c>
      <c r="F72" s="60">
        <v>23.75</v>
      </c>
      <c r="G72" s="60">
        <f t="shared" si="2"/>
        <v>4.749999999999986</v>
      </c>
      <c r="H72" s="60">
        <f t="shared" si="5"/>
        <v>80.45496367133003</v>
      </c>
      <c r="I72" s="60">
        <f t="shared" si="3"/>
        <v>4.694471569276686</v>
      </c>
      <c r="J72" s="239">
        <f t="shared" si="4"/>
        <v>2.4427840401203618</v>
      </c>
      <c r="K72" s="60">
        <v>20.55</v>
      </c>
      <c r="L72" s="61">
        <v>15.4</v>
      </c>
      <c r="M72" s="61">
        <v>21.2</v>
      </c>
      <c r="N72" s="61">
        <v>200.8</v>
      </c>
      <c r="O72" s="60" t="s">
        <v>291</v>
      </c>
      <c r="P72" s="69" t="s">
        <v>798</v>
      </c>
      <c r="Q72" s="60" t="s">
        <v>863</v>
      </c>
      <c r="R72" s="301">
        <v>9.86348704645048</v>
      </c>
      <c r="S72" s="350">
        <v>33.57</v>
      </c>
      <c r="T72" s="300">
        <v>29.299912357581068</v>
      </c>
      <c r="U72" s="386">
        <f t="shared" si="6"/>
        <v>9.86348704645048</v>
      </c>
      <c r="V72" s="294">
        <v>0.9836206896551725</v>
      </c>
    </row>
    <row r="73" spans="1:22" ht="12.75">
      <c r="A73" s="58" t="s">
        <v>38</v>
      </c>
      <c r="B73" s="60">
        <v>4.243992951</v>
      </c>
      <c r="C73" s="60">
        <v>17.84</v>
      </c>
      <c r="D73" s="60">
        <v>1.56</v>
      </c>
      <c r="E73" s="60">
        <v>1.53</v>
      </c>
      <c r="F73" s="60">
        <v>23.71</v>
      </c>
      <c r="G73" s="60">
        <f t="shared" si="2"/>
        <v>5.079999999999993</v>
      </c>
      <c r="H73" s="60">
        <f t="shared" si="5"/>
        <v>54.335393633891634</v>
      </c>
      <c r="I73" s="60">
        <f t="shared" si="3"/>
        <v>6.3591718233657915</v>
      </c>
      <c r="J73" s="239">
        <f t="shared" si="4"/>
        <v>3.335693599830485</v>
      </c>
      <c r="K73" s="60">
        <v>30.7</v>
      </c>
      <c r="L73" s="61">
        <v>16.49</v>
      </c>
      <c r="M73" s="61">
        <v>28.5</v>
      </c>
      <c r="N73" s="61">
        <v>48.24</v>
      </c>
      <c r="O73" s="60" t="s">
        <v>215</v>
      </c>
      <c r="P73" s="69" t="s">
        <v>1333</v>
      </c>
      <c r="Q73" s="60" t="s">
        <v>863</v>
      </c>
      <c r="R73" s="301">
        <v>4.566699705180404</v>
      </c>
      <c r="S73" s="350">
        <v>28.96</v>
      </c>
      <c r="T73" s="300">
        <v>24.305770040713185</v>
      </c>
      <c r="U73" s="386">
        <f t="shared" si="6"/>
        <v>4.566699705180404</v>
      </c>
      <c r="V73" s="294">
        <v>0.9824827586206897</v>
      </c>
    </row>
    <row r="74" spans="1:22" ht="12.75">
      <c r="A74" s="58" t="s">
        <v>1336</v>
      </c>
      <c r="B74" s="60">
        <v>4.253706193</v>
      </c>
      <c r="C74" s="60">
        <v>17.88</v>
      </c>
      <c r="D74" s="60">
        <v>1.614</v>
      </c>
      <c r="E74" s="60">
        <v>1.553</v>
      </c>
      <c r="F74" s="60">
        <v>23.76</v>
      </c>
      <c r="G74" s="60">
        <f t="shared" si="2"/>
        <v>5.599999999999998</v>
      </c>
      <c r="H74" s="60">
        <f t="shared" si="5"/>
        <v>56.3428299986207</v>
      </c>
      <c r="I74" s="60">
        <f t="shared" si="3"/>
        <v>6.2516134297470956</v>
      </c>
      <c r="J74" s="239">
        <f t="shared" si="4"/>
        <v>3.3064385977096116</v>
      </c>
      <c r="K74" s="60">
        <v>30.35</v>
      </c>
      <c r="L74" s="61">
        <v>16</v>
      </c>
      <c r="M74" s="61">
        <v>26.2</v>
      </c>
      <c r="N74" s="61">
        <v>47.58</v>
      </c>
      <c r="O74" s="60" t="s">
        <v>366</v>
      </c>
      <c r="P74" s="69" t="s">
        <v>1333</v>
      </c>
      <c r="Q74" s="60" t="s">
        <v>863</v>
      </c>
      <c r="R74" s="301">
        <v>4.884204711673702</v>
      </c>
      <c r="S74" s="350">
        <v>29.73</v>
      </c>
      <c r="T74" s="300">
        <v>24.605133614627288</v>
      </c>
      <c r="U74" s="386">
        <f t="shared" si="6"/>
        <v>4.884204711673702</v>
      </c>
      <c r="V74" s="294">
        <v>0.9806896551724138</v>
      </c>
    </row>
    <row r="75" spans="1:24" s="3" customFormat="1" ht="12.75">
      <c r="A75" s="58" t="s">
        <v>612</v>
      </c>
      <c r="B75" s="60">
        <v>4.4611532899999995</v>
      </c>
      <c r="C75" s="60">
        <v>17.91</v>
      </c>
      <c r="D75" s="60">
        <v>1.6</v>
      </c>
      <c r="E75" s="60">
        <v>1.54</v>
      </c>
      <c r="F75" s="60">
        <v>23.72</v>
      </c>
      <c r="G75" s="60">
        <f t="shared" si="2"/>
        <v>5.700000000000002</v>
      </c>
      <c r="H75" s="60">
        <f t="shared" si="5"/>
        <v>71.89021189359609</v>
      </c>
      <c r="I75" s="60">
        <f t="shared" si="3"/>
        <v>5.153302363205292</v>
      </c>
      <c r="J75" s="239">
        <f t="shared" si="4"/>
        <v>2.6971774799133357</v>
      </c>
      <c r="K75" s="60">
        <v>25.7</v>
      </c>
      <c r="L75" s="61">
        <v>17.8</v>
      </c>
      <c r="M75" s="61">
        <v>23.4</v>
      </c>
      <c r="N75" s="61">
        <v>50.5</v>
      </c>
      <c r="O75" s="60" t="s">
        <v>236</v>
      </c>
      <c r="P75" s="69" t="s">
        <v>797</v>
      </c>
      <c r="Q75" s="60" t="s">
        <v>872</v>
      </c>
      <c r="R75" s="301">
        <v>7.998334154062614</v>
      </c>
      <c r="S75" s="350">
        <v>32.7</v>
      </c>
      <c r="T75" s="300">
        <v>27.541329581428073</v>
      </c>
      <c r="U75" s="386">
        <f t="shared" si="6"/>
        <v>7.998334154062614</v>
      </c>
      <c r="V75" s="294">
        <v>0.9803448275862069</v>
      </c>
      <c r="W75" s="33"/>
      <c r="X75" s="16"/>
    </row>
    <row r="76" spans="1:22" ht="12.75">
      <c r="A76" s="58" t="s">
        <v>1168</v>
      </c>
      <c r="B76" s="60">
        <v>4.509719499999999</v>
      </c>
      <c r="C76" s="60">
        <v>18.3</v>
      </c>
      <c r="D76" s="60">
        <v>1.9</v>
      </c>
      <c r="E76" s="60">
        <v>1.9</v>
      </c>
      <c r="F76" s="60">
        <v>24.43</v>
      </c>
      <c r="G76" s="60">
        <f t="shared" si="2"/>
        <v>3.800000000000001</v>
      </c>
      <c r="H76" s="60">
        <f t="shared" si="5"/>
        <v>71.07490890049262</v>
      </c>
      <c r="I76" s="60">
        <f t="shared" si="3"/>
        <v>5.912836882894894</v>
      </c>
      <c r="J76" s="239">
        <f t="shared" si="4"/>
        <v>3.4352462756384377</v>
      </c>
      <c r="K76" s="60">
        <v>28.7</v>
      </c>
      <c r="L76" s="61">
        <v>14.4</v>
      </c>
      <c r="M76" s="61">
        <v>19.5</v>
      </c>
      <c r="N76" s="61">
        <v>48.75</v>
      </c>
      <c r="O76" s="60" t="s">
        <v>241</v>
      </c>
      <c r="P76" s="69" t="s">
        <v>1165</v>
      </c>
      <c r="Q76" s="69" t="s">
        <v>872</v>
      </c>
      <c r="R76" s="303">
        <v>8.126819706498953</v>
      </c>
      <c r="S76" s="350">
        <v>31.1</v>
      </c>
      <c r="T76" s="300">
        <v>27.662473794549268</v>
      </c>
      <c r="U76" s="386">
        <f t="shared" si="6"/>
        <v>8.126819706498953</v>
      </c>
      <c r="V76" s="294">
        <v>0.9868965517241379</v>
      </c>
    </row>
    <row r="77" spans="1:22" ht="12.75">
      <c r="A77" s="58" t="s">
        <v>774</v>
      </c>
      <c r="B77" s="60">
        <v>4.53747162</v>
      </c>
      <c r="C77" s="60">
        <v>18.18</v>
      </c>
      <c r="D77" s="60">
        <v>1.68</v>
      </c>
      <c r="E77" s="60">
        <v>1.63</v>
      </c>
      <c r="F77" s="60">
        <v>24.1</v>
      </c>
      <c r="G77" s="60">
        <f t="shared" si="2"/>
        <v>5.019999999999998</v>
      </c>
      <c r="H77" s="60">
        <f t="shared" si="5"/>
        <v>55.8168299986207</v>
      </c>
      <c r="I77" s="60">
        <f t="shared" si="3"/>
        <v>6.6323483200359945</v>
      </c>
      <c r="J77" s="239">
        <f t="shared" si="4"/>
        <v>3.667066016117243</v>
      </c>
      <c r="K77" s="60">
        <v>34.3</v>
      </c>
      <c r="L77" s="61">
        <v>15</v>
      </c>
      <c r="M77" s="61">
        <v>20.1</v>
      </c>
      <c r="N77" s="61">
        <v>47.6</v>
      </c>
      <c r="O77" s="60" t="s">
        <v>179</v>
      </c>
      <c r="P77" s="69" t="s">
        <v>1333</v>
      </c>
      <c r="Q77" s="60" t="s">
        <v>863</v>
      </c>
      <c r="R77" s="301">
        <v>4.874264229068708</v>
      </c>
      <c r="S77" s="350">
        <v>29.19</v>
      </c>
      <c r="T77" s="300">
        <v>24.59576110604253</v>
      </c>
      <c r="U77" s="386">
        <f t="shared" si="6"/>
        <v>4.874264229068708</v>
      </c>
      <c r="V77" s="294">
        <v>0.9826896551724138</v>
      </c>
    </row>
    <row r="78" spans="1:24" s="29" customFormat="1" ht="12.75">
      <c r="A78" s="58" t="s">
        <v>406</v>
      </c>
      <c r="B78" s="60">
        <v>4.5548166949999995</v>
      </c>
      <c r="C78" s="60">
        <v>18.12</v>
      </c>
      <c r="D78" s="60">
        <v>1.71</v>
      </c>
      <c r="E78" s="60">
        <v>1.654</v>
      </c>
      <c r="F78" s="60">
        <v>24.05</v>
      </c>
      <c r="G78" s="60">
        <f t="shared" si="2"/>
        <v>7.020000000000001</v>
      </c>
      <c r="H78" s="60">
        <f aca="true" t="shared" si="7" ref="H78:H109">(R78/350*H$6+(1-R78/350)*D$6)*V78+290*(1-V78)</f>
        <v>59.23131614955667</v>
      </c>
      <c r="I78" s="60">
        <f t="shared" si="3"/>
        <v>6.324486170105981</v>
      </c>
      <c r="J78" s="239">
        <f t="shared" si="4"/>
        <v>3.4848785939823728</v>
      </c>
      <c r="K78" s="60">
        <v>26.97</v>
      </c>
      <c r="L78" s="61">
        <v>15.19</v>
      </c>
      <c r="M78" s="61">
        <v>30</v>
      </c>
      <c r="N78" s="61">
        <v>50.1</v>
      </c>
      <c r="O78" s="60" t="s">
        <v>407</v>
      </c>
      <c r="P78" s="69" t="s">
        <v>1333</v>
      </c>
      <c r="Q78" s="60" t="s">
        <v>863</v>
      </c>
      <c r="R78" s="301">
        <v>5.232538200579548</v>
      </c>
      <c r="S78" s="350">
        <v>31.35</v>
      </c>
      <c r="T78" s="300">
        <v>24.93356420948477</v>
      </c>
      <c r="U78" s="386">
        <f t="shared" si="6"/>
        <v>5.232538200579548</v>
      </c>
      <c r="V78" s="294">
        <v>0.9757931034482759</v>
      </c>
      <c r="W78" s="152"/>
      <c r="X78" s="16"/>
    </row>
    <row r="79" spans="1:24" s="29" customFormat="1" ht="12.75">
      <c r="A79" s="58" t="s">
        <v>1096</v>
      </c>
      <c r="B79" s="60">
        <v>4.584650224</v>
      </c>
      <c r="C79" s="60">
        <v>17.91</v>
      </c>
      <c r="D79" s="60">
        <v>1.668</v>
      </c>
      <c r="E79" s="60">
        <v>1.609</v>
      </c>
      <c r="F79" s="60">
        <v>23.8</v>
      </c>
      <c r="G79" s="60">
        <f t="shared" si="2"/>
        <v>6.649999999999986</v>
      </c>
      <c r="H79" s="60">
        <f t="shared" si="7"/>
        <v>114.4198045101478</v>
      </c>
      <c r="I79" s="60">
        <f t="shared" si="3"/>
        <v>3.214987985755652</v>
      </c>
      <c r="J79" s="239">
        <f t="shared" si="4"/>
        <v>1.5189376114146391</v>
      </c>
      <c r="K79" s="60">
        <v>20.48</v>
      </c>
      <c r="L79" s="61">
        <v>14.48</v>
      </c>
      <c r="M79" s="61">
        <v>18.18</v>
      </c>
      <c r="N79" s="61">
        <v>58.39</v>
      </c>
      <c r="O79" s="60" t="s">
        <v>1097</v>
      </c>
      <c r="P79" s="64" t="s">
        <v>799</v>
      </c>
      <c r="Q79" s="60" t="s">
        <v>863</v>
      </c>
      <c r="R79" s="301">
        <v>16.443698111875776</v>
      </c>
      <c r="S79" s="350">
        <v>41.34</v>
      </c>
      <c r="T79" s="300">
        <v>35.50414681489325</v>
      </c>
      <c r="U79" s="386">
        <f aca="true" t="shared" si="8" ref="U79:U110">(T79-20)*1.0606</f>
        <v>16.443698111875776</v>
      </c>
      <c r="V79" s="294">
        <v>0.9770689655172414</v>
      </c>
      <c r="W79" s="152"/>
      <c r="X79" s="16"/>
    </row>
    <row r="80" spans="1:24" s="29" customFormat="1" ht="12.75">
      <c r="A80" s="58" t="s">
        <v>1015</v>
      </c>
      <c r="B80" s="60">
        <v>4.6484801</v>
      </c>
      <c r="C80" s="60">
        <v>19.26</v>
      </c>
      <c r="D80" s="60">
        <v>1.99</v>
      </c>
      <c r="E80" s="60">
        <v>1.9</v>
      </c>
      <c r="F80" s="60">
        <v>25.14</v>
      </c>
      <c r="G80" s="60">
        <f aca="true" t="shared" si="9" ref="G80:G138">290*(1-V80)</f>
        <v>10.749999999999996</v>
      </c>
      <c r="H80" s="60">
        <f t="shared" si="7"/>
        <v>91.61178054128077</v>
      </c>
      <c r="I80" s="60">
        <f aca="true" t="shared" si="10" ref="I80:I138">F80-10*LOG((R80/350*H$6+(1-R80/350)*D$6)*V80+290*(1-V80))</f>
        <v>5.520486759489046</v>
      </c>
      <c r="J80" s="239">
        <f aca="true" t="shared" si="11" ref="J80:J138">F80-10*LOG((R80/350*H$6+(1-R80/350)*D$6)*V80+290*(10^(0.1*M$6)-1)+290*(1-V80))</f>
        <v>3.4882268893791952</v>
      </c>
      <c r="K80" s="60">
        <v>29</v>
      </c>
      <c r="L80" s="61">
        <v>16.2</v>
      </c>
      <c r="M80" s="61">
        <v>21.2</v>
      </c>
      <c r="N80" s="61">
        <v>52.1</v>
      </c>
      <c r="O80" s="60" t="s">
        <v>215</v>
      </c>
      <c r="P80" s="64" t="s">
        <v>796</v>
      </c>
      <c r="Q80" s="63" t="s">
        <v>863</v>
      </c>
      <c r="R80" s="301">
        <v>11.247107538048342</v>
      </c>
      <c r="S80" s="350">
        <v>40.22</v>
      </c>
      <c r="T80" s="300">
        <v>30.604476275738584</v>
      </c>
      <c r="U80" s="386">
        <f t="shared" si="8"/>
        <v>11.247107538048342</v>
      </c>
      <c r="V80" s="294">
        <v>0.9629310344827586</v>
      </c>
      <c r="W80" s="152"/>
      <c r="X80" s="16"/>
    </row>
    <row r="81" spans="1:24" s="29" customFormat="1" ht="12.75">
      <c r="A81" s="58" t="s">
        <v>632</v>
      </c>
      <c r="B81" s="60">
        <v>4.694964901</v>
      </c>
      <c r="C81" s="60">
        <v>18.82</v>
      </c>
      <c r="D81" s="60">
        <v>1.682</v>
      </c>
      <c r="E81" s="60">
        <v>1.628</v>
      </c>
      <c r="F81" s="60">
        <v>24.081</v>
      </c>
      <c r="G81" s="60">
        <f t="shared" si="9"/>
        <v>7.070999999999988</v>
      </c>
      <c r="H81" s="60">
        <f t="shared" si="7"/>
        <v>52.06481535925123</v>
      </c>
      <c r="I81" s="60">
        <f t="shared" si="10"/>
        <v>6.915556674361742</v>
      </c>
      <c r="J81" s="239">
        <f t="shared" si="11"/>
        <v>3.798116134393233</v>
      </c>
      <c r="K81" s="60">
        <v>32.35</v>
      </c>
      <c r="L81" s="61">
        <v>14.82</v>
      </c>
      <c r="M81" s="61">
        <v>21.14</v>
      </c>
      <c r="N81" s="61">
        <v>48.3</v>
      </c>
      <c r="O81" s="60" t="s">
        <v>180</v>
      </c>
      <c r="P81" s="64" t="s">
        <v>796</v>
      </c>
      <c r="Q81" s="63" t="s">
        <v>863</v>
      </c>
      <c r="R81" s="301">
        <v>3.77405945661279</v>
      </c>
      <c r="S81" s="350">
        <v>30.055</v>
      </c>
      <c r="T81" s="300">
        <v>23.558419250059202</v>
      </c>
      <c r="U81" s="386">
        <f t="shared" si="8"/>
        <v>3.77405945661279</v>
      </c>
      <c r="V81" s="294">
        <v>0.9756172413793104</v>
      </c>
      <c r="W81" s="152"/>
      <c r="X81" s="16"/>
    </row>
    <row r="82" spans="1:24" s="29" customFormat="1" ht="12.75">
      <c r="A82" s="58" t="s">
        <v>1170</v>
      </c>
      <c r="B82" s="60">
        <v>4.84968297</v>
      </c>
      <c r="C82" s="60">
        <v>18.28</v>
      </c>
      <c r="D82" s="60">
        <v>1.73</v>
      </c>
      <c r="E82" s="60">
        <v>1.67</v>
      </c>
      <c r="F82" s="60">
        <v>24.31</v>
      </c>
      <c r="G82" s="60">
        <f t="shared" si="9"/>
        <v>5.019999999999998</v>
      </c>
      <c r="H82" s="60">
        <f t="shared" si="7"/>
        <v>50.01431770147783</v>
      </c>
      <c r="I82" s="60">
        <f t="shared" si="10"/>
        <v>7.319056514914518</v>
      </c>
      <c r="J82" s="239">
        <f t="shared" si="11"/>
        <v>4.111364368063274</v>
      </c>
      <c r="K82" s="60">
        <v>35.15</v>
      </c>
      <c r="L82" s="61">
        <v>15.1</v>
      </c>
      <c r="M82" s="61">
        <v>20.7</v>
      </c>
      <c r="N82" s="61">
        <v>50.46</v>
      </c>
      <c r="O82" s="60" t="s">
        <v>179</v>
      </c>
      <c r="P82" s="64" t="s">
        <v>1333</v>
      </c>
      <c r="Q82" s="63" t="s">
        <v>863</v>
      </c>
      <c r="R82" s="301">
        <v>3.708638851849253</v>
      </c>
      <c r="S82" s="350">
        <v>28.11</v>
      </c>
      <c r="T82" s="300">
        <v>23.496736613095656</v>
      </c>
      <c r="U82" s="386">
        <f t="shared" si="8"/>
        <v>3.708638851849253</v>
      </c>
      <c r="V82" s="294">
        <v>0.9826896551724138</v>
      </c>
      <c r="W82" s="152"/>
      <c r="X82" s="16"/>
    </row>
    <row r="83" spans="1:24" s="43" customFormat="1" ht="12.75">
      <c r="A83" s="58" t="s">
        <v>408</v>
      </c>
      <c r="B83" s="60">
        <v>4.855927197</v>
      </c>
      <c r="C83" s="60">
        <v>18.44</v>
      </c>
      <c r="D83" s="60">
        <v>1.755</v>
      </c>
      <c r="E83" s="60">
        <v>1.696</v>
      </c>
      <c r="F83" s="60">
        <v>24.38</v>
      </c>
      <c r="G83" s="60">
        <f t="shared" si="9"/>
        <v>5.860000000000001</v>
      </c>
      <c r="H83" s="60">
        <f t="shared" si="7"/>
        <v>48.93827804669952</v>
      </c>
      <c r="I83" s="60">
        <f t="shared" si="10"/>
        <v>7.4835131589908634</v>
      </c>
      <c r="J83" s="239">
        <f t="shared" si="11"/>
        <v>4.226237953555973</v>
      </c>
      <c r="K83" s="60">
        <v>30</v>
      </c>
      <c r="L83" s="61">
        <v>14.67</v>
      </c>
      <c r="M83" s="61">
        <v>22.37</v>
      </c>
      <c r="N83" s="61">
        <v>48</v>
      </c>
      <c r="O83" s="60" t="s">
        <v>580</v>
      </c>
      <c r="P83" s="64" t="s">
        <v>1333</v>
      </c>
      <c r="Q83" s="63" t="s">
        <v>863</v>
      </c>
      <c r="R83" s="301">
        <v>3.349322094742031</v>
      </c>
      <c r="S83" s="350">
        <v>28.55</v>
      </c>
      <c r="T83" s="300">
        <v>23.157950306187093</v>
      </c>
      <c r="U83" s="386">
        <f t="shared" si="8"/>
        <v>3.349322094742031</v>
      </c>
      <c r="V83" s="294">
        <v>0.9797931034482759</v>
      </c>
      <c r="W83" s="153"/>
      <c r="X83" s="16"/>
    </row>
    <row r="84" spans="1:24" s="29" customFormat="1" ht="12.75">
      <c r="A84" s="58" t="s">
        <v>43</v>
      </c>
      <c r="B84" s="65">
        <v>4.884373119999999</v>
      </c>
      <c r="C84" s="65">
        <v>18.42</v>
      </c>
      <c r="D84" s="65">
        <v>1.88</v>
      </c>
      <c r="E84" s="71">
        <v>1.82</v>
      </c>
      <c r="F84" s="65">
        <v>24.47</v>
      </c>
      <c r="G84" s="60">
        <f t="shared" si="9"/>
        <v>3.3999999999999875</v>
      </c>
      <c r="H84" s="60">
        <f t="shared" si="7"/>
        <v>51.759499960591114</v>
      </c>
      <c r="I84" s="60">
        <f t="shared" si="10"/>
        <v>7.3300992796155455</v>
      </c>
      <c r="J84" s="239">
        <f t="shared" si="11"/>
        <v>4.19955745698195</v>
      </c>
      <c r="K84" s="65">
        <v>27.68</v>
      </c>
      <c r="L84" s="66">
        <v>18.54</v>
      </c>
      <c r="M84" s="66">
        <v>22.82</v>
      </c>
      <c r="N84" s="66">
        <v>201.1</v>
      </c>
      <c r="O84" s="72" t="s">
        <v>176</v>
      </c>
      <c r="P84" s="67" t="s">
        <v>1172</v>
      </c>
      <c r="Q84" s="72" t="s">
        <v>863</v>
      </c>
      <c r="R84" s="302">
        <v>4.3297348220516385</v>
      </c>
      <c r="S84" s="351">
        <v>27.2</v>
      </c>
      <c r="T84" s="300">
        <v>24.082344731332867</v>
      </c>
      <c r="U84" s="386">
        <f t="shared" si="8"/>
        <v>4.3297348220516385</v>
      </c>
      <c r="V84" s="294">
        <v>0.9882758620689656</v>
      </c>
      <c r="W84" s="152"/>
      <c r="X84" s="16"/>
    </row>
    <row r="85" spans="1:24" s="29" customFormat="1" ht="12.75">
      <c r="A85" s="58" t="s">
        <v>1122</v>
      </c>
      <c r="B85" s="60">
        <v>4.953753419999999</v>
      </c>
      <c r="C85" s="60">
        <v>18.54</v>
      </c>
      <c r="D85" s="60">
        <v>1.73</v>
      </c>
      <c r="E85" s="60">
        <v>1.67</v>
      </c>
      <c r="F85" s="60">
        <v>24.41</v>
      </c>
      <c r="G85" s="60">
        <f t="shared" si="9"/>
        <v>6.939999999999986</v>
      </c>
      <c r="H85" s="60">
        <f t="shared" si="7"/>
        <v>57.409859058719185</v>
      </c>
      <c r="I85" s="60">
        <f t="shared" si="10"/>
        <v>6.820135193246063</v>
      </c>
      <c r="J85" s="239">
        <f t="shared" si="11"/>
        <v>3.9148929551431344</v>
      </c>
      <c r="K85" s="60">
        <v>27.87</v>
      </c>
      <c r="L85" s="61">
        <v>16.8</v>
      </c>
      <c r="M85" s="61">
        <v>21.3</v>
      </c>
      <c r="N85" s="61">
        <v>52.3</v>
      </c>
      <c r="O85" s="60" t="s">
        <v>210</v>
      </c>
      <c r="P85" s="64" t="s">
        <v>799</v>
      </c>
      <c r="Q85" s="63" t="s">
        <v>863</v>
      </c>
      <c r="R85" s="301">
        <v>4.877351162297744</v>
      </c>
      <c r="S85" s="350">
        <v>30.95</v>
      </c>
      <c r="T85" s="300">
        <v>24.598671659718786</v>
      </c>
      <c r="U85" s="386">
        <f t="shared" si="8"/>
        <v>4.877351162297744</v>
      </c>
      <c r="V85" s="294">
        <v>0.9760689655172414</v>
      </c>
      <c r="W85" s="152"/>
      <c r="X85" s="16"/>
    </row>
    <row r="86" spans="1:24" s="29" customFormat="1" ht="12.75">
      <c r="A86" s="58" t="s">
        <v>1174</v>
      </c>
      <c r="B86" s="60">
        <v>4.969017085999999</v>
      </c>
      <c r="C86" s="60">
        <v>18.49</v>
      </c>
      <c r="D86" s="60">
        <v>1.755</v>
      </c>
      <c r="E86" s="60">
        <v>1.696</v>
      </c>
      <c r="F86" s="60">
        <v>24.42</v>
      </c>
      <c r="G86" s="60">
        <f t="shared" si="9"/>
        <v>3.800000000000001</v>
      </c>
      <c r="H86" s="60">
        <f t="shared" si="7"/>
        <v>80.74576272906401</v>
      </c>
      <c r="I86" s="60">
        <f t="shared" si="10"/>
        <v>5.348802587388956</v>
      </c>
      <c r="J86" s="239">
        <f t="shared" si="11"/>
        <v>3.1034474391852918</v>
      </c>
      <c r="K86" s="60">
        <v>22.56</v>
      </c>
      <c r="L86" s="61">
        <v>14.9</v>
      </c>
      <c r="M86" s="61">
        <v>19.1</v>
      </c>
      <c r="N86" s="61">
        <v>49.51</v>
      </c>
      <c r="O86" s="60" t="s">
        <v>171</v>
      </c>
      <c r="P86" s="64" t="s">
        <v>797</v>
      </c>
      <c r="Q86" s="63" t="s">
        <v>872</v>
      </c>
      <c r="R86" s="301">
        <v>10.061247379454922</v>
      </c>
      <c r="S86" s="350">
        <v>32.9</v>
      </c>
      <c r="T86" s="300">
        <v>29.486373165618446</v>
      </c>
      <c r="U86" s="386">
        <f t="shared" si="8"/>
        <v>10.061247379454922</v>
      </c>
      <c r="V86" s="294">
        <v>0.9868965517241379</v>
      </c>
      <c r="W86" s="152"/>
      <c r="X86" s="16"/>
    </row>
    <row r="87" spans="1:24" s="29" customFormat="1" ht="12.75">
      <c r="A87" s="58" t="s">
        <v>94</v>
      </c>
      <c r="B87" s="60">
        <v>5.1269960291</v>
      </c>
      <c r="C87" s="60">
        <v>18.57</v>
      </c>
      <c r="D87" s="60">
        <v>1.74</v>
      </c>
      <c r="E87" s="60">
        <v>1.689</v>
      </c>
      <c r="F87" s="60">
        <v>24.47</v>
      </c>
      <c r="G87" s="60">
        <f t="shared" si="9"/>
        <v>5.090000000000003</v>
      </c>
      <c r="H87" s="60">
        <f t="shared" si="7"/>
        <v>65.41592284453202</v>
      </c>
      <c r="I87" s="60">
        <f t="shared" si="10"/>
        <v>6.313165274886423</v>
      </c>
      <c r="J87" s="239">
        <f t="shared" si="11"/>
        <v>3.6752364690333437</v>
      </c>
      <c r="K87" s="60">
        <v>25.39</v>
      </c>
      <c r="L87" s="61">
        <v>15.9</v>
      </c>
      <c r="M87" s="61">
        <v>20.5</v>
      </c>
      <c r="N87" s="61">
        <v>198.196</v>
      </c>
      <c r="O87" s="60" t="s">
        <v>334</v>
      </c>
      <c r="P87" s="64" t="s">
        <v>798</v>
      </c>
      <c r="Q87" s="63" t="s">
        <v>863</v>
      </c>
      <c r="R87" s="301">
        <v>6.791473237162613</v>
      </c>
      <c r="S87" s="350">
        <v>31.03</v>
      </c>
      <c r="T87" s="300">
        <v>26.403425643185567</v>
      </c>
      <c r="U87" s="386">
        <f t="shared" si="8"/>
        <v>6.791473237162613</v>
      </c>
      <c r="V87" s="294">
        <v>0.982448275862069</v>
      </c>
      <c r="W87" s="152"/>
      <c r="X87" s="16"/>
    </row>
    <row r="88" spans="1:24" s="47" customFormat="1" ht="12.75">
      <c r="A88" s="58" t="s">
        <v>1350</v>
      </c>
      <c r="B88" s="60">
        <v>5.1269960291</v>
      </c>
      <c r="C88" s="60">
        <v>18.57</v>
      </c>
      <c r="D88" s="60">
        <v>1.778</v>
      </c>
      <c r="E88" s="60">
        <v>1.676</v>
      </c>
      <c r="F88" s="60">
        <v>24.47</v>
      </c>
      <c r="G88" s="60">
        <f t="shared" si="9"/>
        <v>4.900000000000007</v>
      </c>
      <c r="H88" s="60">
        <f t="shared" si="7"/>
        <v>65.22693861379312</v>
      </c>
      <c r="I88" s="60">
        <f t="shared" si="10"/>
        <v>6.3257300434332215</v>
      </c>
      <c r="J88" s="239">
        <f t="shared" si="11"/>
        <v>3.6820767744904686</v>
      </c>
      <c r="K88" s="60">
        <v>25.39</v>
      </c>
      <c r="L88" s="61">
        <v>15.9</v>
      </c>
      <c r="M88" s="61">
        <v>20.5</v>
      </c>
      <c r="N88" s="61">
        <v>198.196</v>
      </c>
      <c r="O88" s="60" t="s">
        <v>334</v>
      </c>
      <c r="P88" s="64" t="s">
        <v>798</v>
      </c>
      <c r="Q88" s="63" t="s">
        <v>863</v>
      </c>
      <c r="R88" s="301">
        <v>6.783599088039287</v>
      </c>
      <c r="S88" s="350">
        <v>30.85</v>
      </c>
      <c r="T88" s="300">
        <v>26.396001403016488</v>
      </c>
      <c r="U88" s="386">
        <f t="shared" si="8"/>
        <v>6.783599088039287</v>
      </c>
      <c r="V88" s="294">
        <v>0.983103448275862</v>
      </c>
      <c r="W88" s="152"/>
      <c r="X88" s="16"/>
    </row>
    <row r="89" spans="1:24" s="29" customFormat="1" ht="12.75">
      <c r="A89" s="125" t="s">
        <v>1352</v>
      </c>
      <c r="B89" s="65">
        <v>5.12720417</v>
      </c>
      <c r="C89" s="65">
        <v>18.57</v>
      </c>
      <c r="D89" s="65">
        <v>1.727</v>
      </c>
      <c r="E89" s="65">
        <v>1.727</v>
      </c>
      <c r="F89" s="65">
        <v>24.48</v>
      </c>
      <c r="G89" s="60">
        <f t="shared" si="9"/>
        <v>5.109999999999991</v>
      </c>
      <c r="H89" s="60">
        <f t="shared" si="7"/>
        <v>64.90420173438423</v>
      </c>
      <c r="I89" s="60">
        <f t="shared" si="10"/>
        <v>6.357271871597224</v>
      </c>
      <c r="J89" s="239">
        <f t="shared" si="11"/>
        <v>3.7037832396237533</v>
      </c>
      <c r="K89" s="65">
        <v>25.4</v>
      </c>
      <c r="L89" s="66">
        <v>15.9</v>
      </c>
      <c r="M89" s="66">
        <v>20.5</v>
      </c>
      <c r="N89" s="66">
        <v>198.2</v>
      </c>
      <c r="O89" s="65" t="s">
        <v>334</v>
      </c>
      <c r="P89" s="73" t="s">
        <v>798</v>
      </c>
      <c r="Q89" s="68" t="s">
        <v>863</v>
      </c>
      <c r="R89" s="302">
        <v>6.6854767805117765</v>
      </c>
      <c r="S89" s="351">
        <v>30.95</v>
      </c>
      <c r="T89" s="300">
        <v>26.303485555828566</v>
      </c>
      <c r="U89" s="386">
        <f t="shared" si="8"/>
        <v>6.6854767805117765</v>
      </c>
      <c r="V89" s="294">
        <v>0.9823793103448276</v>
      </c>
      <c r="W89" s="152"/>
      <c r="X89" s="16"/>
    </row>
    <row r="90" spans="1:24" s="29" customFormat="1" ht="12.75">
      <c r="A90" s="58" t="s">
        <v>1356</v>
      </c>
      <c r="B90" s="60">
        <v>5.12720417</v>
      </c>
      <c r="C90" s="60">
        <v>18.57</v>
      </c>
      <c r="D90" s="60">
        <v>1.727</v>
      </c>
      <c r="E90" s="60">
        <v>1.727</v>
      </c>
      <c r="F90" s="60">
        <v>24.48</v>
      </c>
      <c r="G90" s="60">
        <f t="shared" si="9"/>
        <v>5.3999999999999915</v>
      </c>
      <c r="H90" s="60">
        <f t="shared" si="7"/>
        <v>64.62993207724136</v>
      </c>
      <c r="I90" s="60">
        <f t="shared" si="10"/>
        <v>6.37566300498413</v>
      </c>
      <c r="J90" s="239">
        <f t="shared" si="11"/>
        <v>3.713756541589568</v>
      </c>
      <c r="K90" s="60">
        <v>25.4</v>
      </c>
      <c r="L90" s="61">
        <v>15.9</v>
      </c>
      <c r="M90" s="61">
        <v>20.5</v>
      </c>
      <c r="N90" s="61">
        <v>198.2</v>
      </c>
      <c r="O90" s="60" t="s">
        <v>1351</v>
      </c>
      <c r="P90" s="64" t="s">
        <v>798</v>
      </c>
      <c r="Q90" s="63" t="s">
        <v>863</v>
      </c>
      <c r="R90" s="301">
        <v>6.58421672522839</v>
      </c>
      <c r="S90" s="350">
        <v>31.12</v>
      </c>
      <c r="T90" s="300">
        <v>26.20801124385102</v>
      </c>
      <c r="U90" s="386">
        <f t="shared" si="8"/>
        <v>6.58421672522839</v>
      </c>
      <c r="V90" s="294">
        <v>0.9813793103448276</v>
      </c>
      <c r="W90" s="152"/>
      <c r="X90" s="16"/>
    </row>
    <row r="91" spans="1:24" s="29" customFormat="1" ht="12.75">
      <c r="A91" s="58" t="s">
        <v>117</v>
      </c>
      <c r="B91" s="60">
        <v>5.184789819</v>
      </c>
      <c r="C91" s="60">
        <v>18.84</v>
      </c>
      <c r="D91" s="60">
        <v>1.818</v>
      </c>
      <c r="E91" s="60">
        <v>1.755</v>
      </c>
      <c r="F91" s="60">
        <v>24.74</v>
      </c>
      <c r="G91" s="60">
        <f t="shared" si="9"/>
        <v>6.689999999999994</v>
      </c>
      <c r="H91" s="60">
        <f t="shared" si="7"/>
        <v>44.89448100413793</v>
      </c>
      <c r="I91" s="60">
        <f t="shared" si="10"/>
        <v>8.218070446708243</v>
      </c>
      <c r="J91" s="239">
        <f t="shared" si="11"/>
        <v>4.759145582429188</v>
      </c>
      <c r="K91" s="60">
        <v>31.15</v>
      </c>
      <c r="L91" s="61">
        <v>14</v>
      </c>
      <c r="M91" s="61">
        <v>28.03</v>
      </c>
      <c r="N91" s="61">
        <v>46.2</v>
      </c>
      <c r="O91" s="60" t="s">
        <v>118</v>
      </c>
      <c r="P91" s="64" t="s">
        <v>788</v>
      </c>
      <c r="Q91" s="63" t="s">
        <v>863</v>
      </c>
      <c r="R91" s="301">
        <v>2.389915781299636</v>
      </c>
      <c r="S91" s="350">
        <v>28.43</v>
      </c>
      <c r="T91" s="300">
        <v>22.253362041579894</v>
      </c>
      <c r="U91" s="386">
        <f t="shared" si="8"/>
        <v>2.389915781299636</v>
      </c>
      <c r="V91" s="294">
        <v>0.9769310344827586</v>
      </c>
      <c r="W91" s="152"/>
      <c r="X91" s="16"/>
    </row>
    <row r="92" spans="1:24" s="47" customFormat="1" ht="12.75">
      <c r="A92" s="58" t="s">
        <v>409</v>
      </c>
      <c r="B92" s="60">
        <v>5.2069915149999995</v>
      </c>
      <c r="C92" s="60">
        <v>18.53</v>
      </c>
      <c r="D92" s="60">
        <v>1.818</v>
      </c>
      <c r="E92" s="60">
        <v>1.755</v>
      </c>
      <c r="F92" s="60">
        <v>24.58</v>
      </c>
      <c r="G92" s="60">
        <f t="shared" si="9"/>
        <v>6.429999999999991</v>
      </c>
      <c r="H92" s="60">
        <f t="shared" si="7"/>
        <v>47.893421767487666</v>
      </c>
      <c r="I92" s="60">
        <f t="shared" si="10"/>
        <v>7.777241334804437</v>
      </c>
      <c r="J92" s="239">
        <f t="shared" si="11"/>
        <v>4.470259356028102</v>
      </c>
      <c r="K92" s="60">
        <v>28.19</v>
      </c>
      <c r="L92" s="61">
        <v>14.13</v>
      </c>
      <c r="M92" s="61">
        <v>26.35</v>
      </c>
      <c r="N92" s="61">
        <v>47.9</v>
      </c>
      <c r="O92" s="60" t="s">
        <v>580</v>
      </c>
      <c r="P92" s="64" t="s">
        <v>788</v>
      </c>
      <c r="Q92" s="63" t="s">
        <v>863</v>
      </c>
      <c r="R92" s="301">
        <v>3.0407581902175798</v>
      </c>
      <c r="S92" s="350">
        <v>28.79</v>
      </c>
      <c r="T92" s="300">
        <v>22.867016962302074</v>
      </c>
      <c r="U92" s="386">
        <f t="shared" si="8"/>
        <v>3.0407581902175798</v>
      </c>
      <c r="V92" s="294">
        <v>0.9778275862068966</v>
      </c>
      <c r="W92" s="152"/>
      <c r="X92" s="16"/>
    </row>
    <row r="93" spans="1:24" s="29" customFormat="1" ht="12.75">
      <c r="A93" s="58" t="s">
        <v>84</v>
      </c>
      <c r="B93" s="65">
        <v>5.2382126499999995</v>
      </c>
      <c r="C93" s="65">
        <v>18.65</v>
      </c>
      <c r="D93" s="65">
        <v>1.76</v>
      </c>
      <c r="E93" s="65">
        <v>1.7</v>
      </c>
      <c r="F93" s="65">
        <v>24.51</v>
      </c>
      <c r="G93" s="60">
        <f t="shared" si="9"/>
        <v>3.800000000000001</v>
      </c>
      <c r="H93" s="60">
        <f t="shared" si="7"/>
        <v>53.34501021477833</v>
      </c>
      <c r="I93" s="60">
        <f t="shared" si="10"/>
        <v>7.239061973741805</v>
      </c>
      <c r="J93" s="239">
        <f t="shared" si="11"/>
        <v>4.17533395548352</v>
      </c>
      <c r="K93" s="65">
        <v>32.3</v>
      </c>
      <c r="L93" s="66">
        <v>15.7</v>
      </c>
      <c r="M93" s="66">
        <v>21.8</v>
      </c>
      <c r="N93" s="66">
        <v>48.4</v>
      </c>
      <c r="O93" s="65" t="s">
        <v>1022</v>
      </c>
      <c r="P93" s="67" t="s">
        <v>796</v>
      </c>
      <c r="Q93" s="72" t="s">
        <v>863</v>
      </c>
      <c r="R93" s="302">
        <v>4.580368972746331</v>
      </c>
      <c r="S93" s="351">
        <v>27.8</v>
      </c>
      <c r="T93" s="300">
        <v>24.31865828092243</v>
      </c>
      <c r="U93" s="386">
        <f t="shared" si="8"/>
        <v>4.580368972746331</v>
      </c>
      <c r="V93" s="294">
        <v>0.9868965517241379</v>
      </c>
      <c r="W93" s="152"/>
      <c r="X93" s="16"/>
    </row>
    <row r="94" spans="1:24" s="29" customFormat="1" ht="12.75">
      <c r="A94" s="58" t="s">
        <v>1107</v>
      </c>
      <c r="B94" s="60">
        <v>5.265964769999999</v>
      </c>
      <c r="C94" s="60">
        <v>18.66</v>
      </c>
      <c r="D94" s="60">
        <v>1.74</v>
      </c>
      <c r="E94" s="60">
        <v>1.68</v>
      </c>
      <c r="F94" s="60">
        <v>24.5</v>
      </c>
      <c r="G94" s="60">
        <f t="shared" si="9"/>
        <v>7.80000000000001</v>
      </c>
      <c r="H94" s="60">
        <f t="shared" si="7"/>
        <v>61.141067899507384</v>
      </c>
      <c r="I94" s="60">
        <f t="shared" si="10"/>
        <v>6.636669800879638</v>
      </c>
      <c r="J94" s="239">
        <f t="shared" si="11"/>
        <v>3.8626626179860075</v>
      </c>
      <c r="K94" s="60">
        <v>29.6</v>
      </c>
      <c r="L94" s="61">
        <v>20.26</v>
      </c>
      <c r="M94" s="61">
        <v>21.74</v>
      </c>
      <c r="N94" s="61">
        <v>50.2</v>
      </c>
      <c r="O94" s="60" t="s">
        <v>318</v>
      </c>
      <c r="P94" s="64" t="s">
        <v>797</v>
      </c>
      <c r="Q94" s="63" t="s">
        <v>872</v>
      </c>
      <c r="R94" s="301">
        <v>5.490916371367821</v>
      </c>
      <c r="S94" s="350">
        <v>32.3</v>
      </c>
      <c r="T94" s="300">
        <v>25.17717930545712</v>
      </c>
      <c r="U94" s="386">
        <f t="shared" si="8"/>
        <v>5.490916371367821</v>
      </c>
      <c r="V94" s="294">
        <v>0.973103448275862</v>
      </c>
      <c r="W94" s="152"/>
      <c r="X94" s="16"/>
    </row>
    <row r="95" spans="1:24" s="29" customFormat="1" ht="12.75">
      <c r="A95" s="58" t="s">
        <v>1119</v>
      </c>
      <c r="B95" s="60">
        <v>5.48798173</v>
      </c>
      <c r="C95" s="60">
        <v>18.53</v>
      </c>
      <c r="D95" s="60">
        <v>1.74</v>
      </c>
      <c r="E95" s="60">
        <v>1.68</v>
      </c>
      <c r="F95" s="60">
        <v>24.41</v>
      </c>
      <c r="G95" s="60">
        <f t="shared" si="9"/>
        <v>5.610000000000008</v>
      </c>
      <c r="H95" s="60">
        <f t="shared" si="7"/>
        <v>72.09760522640397</v>
      </c>
      <c r="I95" s="60">
        <f t="shared" si="10"/>
        <v>5.830791604432722</v>
      </c>
      <c r="J95" s="239">
        <f t="shared" si="11"/>
        <v>3.380066306935543</v>
      </c>
      <c r="K95" s="60">
        <v>23.91</v>
      </c>
      <c r="L95" s="61">
        <v>21.3</v>
      </c>
      <c r="M95" s="61">
        <v>24.8</v>
      </c>
      <c r="N95" s="61">
        <v>198.6</v>
      </c>
      <c r="O95" s="60" t="s">
        <v>236</v>
      </c>
      <c r="P95" s="64" t="s">
        <v>798</v>
      </c>
      <c r="Q95" s="63" t="s">
        <v>863</v>
      </c>
      <c r="R95" s="301">
        <v>8.053981363620382</v>
      </c>
      <c r="S95" s="350">
        <v>32.67</v>
      </c>
      <c r="T95" s="300">
        <v>27.593797250254934</v>
      </c>
      <c r="U95" s="386">
        <f t="shared" si="8"/>
        <v>8.053981363620382</v>
      </c>
      <c r="V95" s="294">
        <v>0.9806551724137931</v>
      </c>
      <c r="W95" s="152"/>
      <c r="X95" s="16"/>
    </row>
    <row r="96" spans="1:24" s="27" customFormat="1" ht="12.75">
      <c r="A96" s="58" t="s">
        <v>114</v>
      </c>
      <c r="B96" s="60">
        <v>5.517815259</v>
      </c>
      <c r="C96" s="60">
        <v>18.84</v>
      </c>
      <c r="D96" s="60">
        <v>1.851</v>
      </c>
      <c r="E96" s="60">
        <v>1.801</v>
      </c>
      <c r="F96" s="60">
        <v>24.77</v>
      </c>
      <c r="G96" s="60">
        <f t="shared" si="9"/>
        <v>6.76</v>
      </c>
      <c r="H96" s="60">
        <f t="shared" si="7"/>
        <v>43.80190767290642</v>
      </c>
      <c r="I96" s="60">
        <f t="shared" si="10"/>
        <v>8.355069745695324</v>
      </c>
      <c r="J96" s="239">
        <f t="shared" si="11"/>
        <v>4.837068517458558</v>
      </c>
      <c r="K96" s="60">
        <v>32</v>
      </c>
      <c r="L96" s="61">
        <v>13.91</v>
      </c>
      <c r="M96" s="61">
        <v>28.46</v>
      </c>
      <c r="N96" s="61">
        <v>46.2</v>
      </c>
      <c r="O96" s="60" t="s">
        <v>115</v>
      </c>
      <c r="P96" s="64" t="s">
        <v>788</v>
      </c>
      <c r="Q96" s="63" t="s">
        <v>863</v>
      </c>
      <c r="R96" s="301">
        <v>2.156847902838584</v>
      </c>
      <c r="S96" s="350">
        <v>28.28</v>
      </c>
      <c r="T96" s="300">
        <v>22.033611071882504</v>
      </c>
      <c r="U96" s="386">
        <f t="shared" si="8"/>
        <v>2.156847902838584</v>
      </c>
      <c r="V96" s="294">
        <v>0.9766896551724138</v>
      </c>
      <c r="W96" s="154"/>
      <c r="X96" s="16"/>
    </row>
    <row r="97" spans="1:24" s="27" customFormat="1" ht="12.75">
      <c r="A97" s="58" t="s">
        <v>1169</v>
      </c>
      <c r="B97" s="60">
        <v>5.65449445</v>
      </c>
      <c r="C97" s="60">
        <v>19.15</v>
      </c>
      <c r="D97" s="60">
        <v>1.9</v>
      </c>
      <c r="E97" s="60">
        <v>1.9</v>
      </c>
      <c r="F97" s="60">
        <v>25.11</v>
      </c>
      <c r="G97" s="60">
        <f t="shared" si="9"/>
        <v>3.6999999999999975</v>
      </c>
      <c r="H97" s="60">
        <f t="shared" si="7"/>
        <v>70.94716616551723</v>
      </c>
      <c r="I97" s="60">
        <f t="shared" si="10"/>
        <v>6.600649468345182</v>
      </c>
      <c r="J97" s="239">
        <f t="shared" si="11"/>
        <v>4.119660616321131</v>
      </c>
      <c r="K97" s="60">
        <v>29.5</v>
      </c>
      <c r="L97" s="61">
        <v>13.1</v>
      </c>
      <c r="M97" s="61">
        <v>19.14</v>
      </c>
      <c r="N97" s="61">
        <v>51.8</v>
      </c>
      <c r="O97" s="60" t="s">
        <v>160</v>
      </c>
      <c r="P97" s="64" t="s">
        <v>1165</v>
      </c>
      <c r="Q97" s="64" t="s">
        <v>872</v>
      </c>
      <c r="R97" s="303">
        <v>8.116572127139364</v>
      </c>
      <c r="S97" s="350">
        <v>31</v>
      </c>
      <c r="T97" s="300">
        <v>27.65281173594132</v>
      </c>
      <c r="U97" s="386">
        <f t="shared" si="8"/>
        <v>8.116572127139364</v>
      </c>
      <c r="V97" s="294">
        <v>0.9872413793103448</v>
      </c>
      <c r="W97" s="154"/>
      <c r="X97" s="16"/>
    </row>
    <row r="98" spans="1:24" s="44" customFormat="1" ht="12.75" customHeight="1">
      <c r="A98" s="58" t="s">
        <v>1134</v>
      </c>
      <c r="B98" s="60">
        <v>5.694735024</v>
      </c>
      <c r="C98" s="60">
        <v>18.88</v>
      </c>
      <c r="D98" s="60">
        <v>1.9</v>
      </c>
      <c r="E98" s="60">
        <v>1.9</v>
      </c>
      <c r="F98" s="60">
        <v>24.9</v>
      </c>
      <c r="G98" s="60">
        <f t="shared" si="9"/>
        <v>6.700000000000004</v>
      </c>
      <c r="H98" s="60">
        <f t="shared" si="7"/>
        <v>46.84142604334978</v>
      </c>
      <c r="I98" s="60">
        <f t="shared" si="10"/>
        <v>8.193698917096164</v>
      </c>
      <c r="J98" s="239">
        <f t="shared" si="11"/>
        <v>4.835036993899735</v>
      </c>
      <c r="K98" s="60">
        <v>36.26</v>
      </c>
      <c r="L98" s="61">
        <v>16.96</v>
      </c>
      <c r="M98" s="61">
        <v>26.91</v>
      </c>
      <c r="N98" s="61">
        <v>49.14</v>
      </c>
      <c r="O98" s="60" t="s">
        <v>179</v>
      </c>
      <c r="P98" s="64" t="s">
        <v>1031</v>
      </c>
      <c r="Q98" s="64" t="s">
        <v>863</v>
      </c>
      <c r="R98" s="303">
        <v>2.7815947758559867</v>
      </c>
      <c r="S98" s="350">
        <v>28.8</v>
      </c>
      <c r="T98" s="300">
        <v>22.622661489587014</v>
      </c>
      <c r="U98" s="386">
        <f t="shared" si="8"/>
        <v>2.7815947758559867</v>
      </c>
      <c r="V98" s="294">
        <v>0.9768965517241379</v>
      </c>
      <c r="X98" s="16"/>
    </row>
    <row r="99" spans="1:24" s="44" customFormat="1" ht="12.75" customHeight="1">
      <c r="A99" s="58" t="s">
        <v>44</v>
      </c>
      <c r="B99" s="65">
        <v>5.793255049999999</v>
      </c>
      <c r="C99" s="65">
        <v>19.01</v>
      </c>
      <c r="D99" s="65">
        <v>2</v>
      </c>
      <c r="E99" s="65">
        <v>1.9</v>
      </c>
      <c r="F99" s="65">
        <v>24.99</v>
      </c>
      <c r="G99" s="60">
        <f t="shared" si="9"/>
        <v>3.3999999999999875</v>
      </c>
      <c r="H99" s="60">
        <f t="shared" si="7"/>
        <v>51.222230303448285</v>
      </c>
      <c r="I99" s="60">
        <f t="shared" si="10"/>
        <v>7.8954151553192276</v>
      </c>
      <c r="J99" s="239">
        <f t="shared" si="11"/>
        <v>4.741537620333755</v>
      </c>
      <c r="K99" s="65">
        <v>31.67</v>
      </c>
      <c r="L99" s="66">
        <v>18.71</v>
      </c>
      <c r="M99" s="66">
        <v>22.77</v>
      </c>
      <c r="N99" s="66">
        <v>199</v>
      </c>
      <c r="O99" s="72" t="s">
        <v>319</v>
      </c>
      <c r="P99" s="72" t="s">
        <v>1171</v>
      </c>
      <c r="Q99" s="72" t="s">
        <v>863</v>
      </c>
      <c r="R99" s="302">
        <v>4.222416608513611</v>
      </c>
      <c r="S99" s="351">
        <v>27.1</v>
      </c>
      <c r="T99" s="300">
        <v>23.981158408932313</v>
      </c>
      <c r="U99" s="386">
        <f t="shared" si="8"/>
        <v>4.222416608513611</v>
      </c>
      <c r="V99" s="294">
        <v>0.9882758620689656</v>
      </c>
      <c r="X99" s="16"/>
    </row>
    <row r="100" spans="1:24" s="29" customFormat="1" ht="12.75">
      <c r="A100" s="58" t="s">
        <v>85</v>
      </c>
      <c r="B100" s="65">
        <v>5.82100717</v>
      </c>
      <c r="C100" s="65">
        <v>18.97</v>
      </c>
      <c r="D100" s="65">
        <v>1.801</v>
      </c>
      <c r="E100" s="65">
        <v>1.74</v>
      </c>
      <c r="F100" s="65">
        <v>24.84</v>
      </c>
      <c r="G100" s="60">
        <f t="shared" si="9"/>
        <v>3.2000000000000126</v>
      </c>
      <c r="H100" s="60">
        <f t="shared" si="7"/>
        <v>48.28039654778326</v>
      </c>
      <c r="I100" s="60">
        <f t="shared" si="10"/>
        <v>8.00229171511581</v>
      </c>
      <c r="J100" s="239">
        <f t="shared" si="11"/>
        <v>4.713903440579475</v>
      </c>
      <c r="K100" s="65">
        <v>32.6</v>
      </c>
      <c r="L100" s="66">
        <v>16.3</v>
      </c>
      <c r="M100" s="66">
        <v>22.1</v>
      </c>
      <c r="N100" s="66">
        <v>41.2</v>
      </c>
      <c r="O100" s="72" t="s">
        <v>86</v>
      </c>
      <c r="P100" s="72" t="s">
        <v>796</v>
      </c>
      <c r="Q100" s="72" t="s">
        <v>872</v>
      </c>
      <c r="R100" s="302">
        <v>3.668463040446305</v>
      </c>
      <c r="S100" s="351">
        <v>26.4</v>
      </c>
      <c r="T100" s="300">
        <v>23.458856345885636</v>
      </c>
      <c r="U100" s="386">
        <f t="shared" si="8"/>
        <v>3.668463040446305</v>
      </c>
      <c r="V100" s="294">
        <v>0.9889655172413793</v>
      </c>
      <c r="W100" s="152"/>
      <c r="X100" s="16"/>
    </row>
    <row r="101" spans="1:24" s="29" customFormat="1" ht="12.75">
      <c r="A101" s="58" t="s">
        <v>1156</v>
      </c>
      <c r="B101" s="60">
        <v>5.827945199999999</v>
      </c>
      <c r="C101" s="60">
        <v>19.16</v>
      </c>
      <c r="D101" s="60">
        <v>1.87</v>
      </c>
      <c r="E101" s="60">
        <v>1.82</v>
      </c>
      <c r="F101" s="60">
        <v>25.08</v>
      </c>
      <c r="G101" s="60">
        <f t="shared" si="9"/>
        <v>5.589999999999988</v>
      </c>
      <c r="H101" s="60">
        <f t="shared" si="7"/>
        <v>47.894922107980285</v>
      </c>
      <c r="I101" s="60">
        <f t="shared" si="10"/>
        <v>8.277105287020206</v>
      </c>
      <c r="J101" s="239">
        <f t="shared" si="11"/>
        <v>4.970195823388288</v>
      </c>
      <c r="K101" s="60">
        <v>31.75</v>
      </c>
      <c r="L101" s="61">
        <v>15.9</v>
      </c>
      <c r="M101" s="61">
        <v>21.7</v>
      </c>
      <c r="N101" s="61">
        <v>45.2</v>
      </c>
      <c r="O101" s="60" t="s">
        <v>319</v>
      </c>
      <c r="P101" s="64" t="s">
        <v>1333</v>
      </c>
      <c r="Q101" s="63" t="s">
        <v>863</v>
      </c>
      <c r="R101" s="301">
        <v>3.1854172497450848</v>
      </c>
      <c r="S101" s="350">
        <v>28.15</v>
      </c>
      <c r="T101" s="300">
        <v>23.00341056924862</v>
      </c>
      <c r="U101" s="386">
        <f t="shared" si="8"/>
        <v>3.1854172497450848</v>
      </c>
      <c r="V101" s="294">
        <v>0.9807241379310345</v>
      </c>
      <c r="W101" s="152"/>
      <c r="X101" s="16"/>
    </row>
    <row r="102" spans="1:24" s="27" customFormat="1" ht="12.75">
      <c r="A102" s="58" t="s">
        <v>1157</v>
      </c>
      <c r="B102" s="60">
        <v>5.827945199999999</v>
      </c>
      <c r="C102" s="60">
        <v>19.16</v>
      </c>
      <c r="D102" s="60">
        <v>1.89</v>
      </c>
      <c r="E102" s="60">
        <v>1.85</v>
      </c>
      <c r="F102" s="60">
        <v>25.06</v>
      </c>
      <c r="G102" s="60">
        <f t="shared" si="9"/>
        <v>5.589999999999988</v>
      </c>
      <c r="H102" s="60">
        <f t="shared" si="7"/>
        <v>47.894922107980285</v>
      </c>
      <c r="I102" s="60">
        <f t="shared" si="10"/>
        <v>8.257105287020206</v>
      </c>
      <c r="J102" s="239">
        <f t="shared" si="11"/>
        <v>4.950195823388288</v>
      </c>
      <c r="K102" s="60">
        <v>31.8</v>
      </c>
      <c r="L102" s="61">
        <v>15.9</v>
      </c>
      <c r="M102" s="61">
        <v>21.7</v>
      </c>
      <c r="N102" s="61">
        <v>45.2</v>
      </c>
      <c r="O102" s="60" t="s">
        <v>319</v>
      </c>
      <c r="P102" s="64" t="s">
        <v>1333</v>
      </c>
      <c r="Q102" s="63" t="s">
        <v>863</v>
      </c>
      <c r="R102" s="301">
        <v>3.1854172497450848</v>
      </c>
      <c r="S102" s="350">
        <v>28.15</v>
      </c>
      <c r="T102" s="300">
        <v>23.00341056924862</v>
      </c>
      <c r="U102" s="386">
        <f t="shared" si="8"/>
        <v>3.1854172497450848</v>
      </c>
      <c r="V102" s="294">
        <v>0.9807241379310345</v>
      </c>
      <c r="W102" s="154"/>
      <c r="X102" s="16"/>
    </row>
    <row r="103" spans="1:24" s="29" customFormat="1" ht="12.75">
      <c r="A103" s="58" t="s">
        <v>1094</v>
      </c>
      <c r="B103" s="60">
        <v>5.8473716840000005</v>
      </c>
      <c r="C103" s="60">
        <v>19.14</v>
      </c>
      <c r="D103" s="60">
        <v>1.949</v>
      </c>
      <c r="E103" s="60">
        <v>1.903</v>
      </c>
      <c r="F103" s="60">
        <v>25.13</v>
      </c>
      <c r="G103" s="60">
        <f t="shared" si="9"/>
        <v>5.00000000000001</v>
      </c>
      <c r="H103" s="60">
        <f t="shared" si="7"/>
        <v>98.39676526305423</v>
      </c>
      <c r="I103" s="60">
        <f t="shared" si="10"/>
        <v>5.200191785147677</v>
      </c>
      <c r="J103" s="239">
        <f t="shared" si="11"/>
        <v>3.281314494333202</v>
      </c>
      <c r="K103" s="60">
        <v>24.25</v>
      </c>
      <c r="L103" s="61">
        <v>14.85</v>
      </c>
      <c r="M103" s="61">
        <v>17.75</v>
      </c>
      <c r="N103" s="61">
        <v>203.9</v>
      </c>
      <c r="O103" s="60" t="s">
        <v>1095</v>
      </c>
      <c r="P103" s="62" t="s">
        <v>799</v>
      </c>
      <c r="Q103" s="59" t="s">
        <v>863</v>
      </c>
      <c r="R103" s="301">
        <v>13.430545263157901</v>
      </c>
      <c r="S103" s="350">
        <v>37.1</v>
      </c>
      <c r="T103" s="300">
        <v>32.66315789473685</v>
      </c>
      <c r="U103" s="386">
        <f t="shared" si="8"/>
        <v>13.430545263157901</v>
      </c>
      <c r="V103" s="294">
        <v>0.9827586206896551</v>
      </c>
      <c r="W103" s="152"/>
      <c r="X103" s="16"/>
    </row>
    <row r="104" spans="1:24" s="3" customFormat="1" ht="12.75">
      <c r="A104" s="58" t="s">
        <v>116</v>
      </c>
      <c r="B104" s="60">
        <v>5.848759289999999</v>
      </c>
      <c r="C104" s="60">
        <v>19.02</v>
      </c>
      <c r="D104" s="60">
        <v>1.868</v>
      </c>
      <c r="E104" s="60">
        <v>1.818</v>
      </c>
      <c r="F104" s="60">
        <v>24.94</v>
      </c>
      <c r="G104" s="60">
        <f t="shared" si="9"/>
        <v>6.399999999999993</v>
      </c>
      <c r="H104" s="60">
        <f t="shared" si="7"/>
        <v>43.01967203270936</v>
      </c>
      <c r="I104" s="60">
        <f t="shared" si="10"/>
        <v>8.603329048487772</v>
      </c>
      <c r="J104" s="239">
        <f t="shared" si="11"/>
        <v>5.041707054247329</v>
      </c>
      <c r="K104" s="60">
        <v>32.19</v>
      </c>
      <c r="L104" s="61">
        <v>14.4</v>
      </c>
      <c r="M104" s="61">
        <v>27.59</v>
      </c>
      <c r="N104" s="61">
        <v>47.4</v>
      </c>
      <c r="O104" s="60" t="s">
        <v>173</v>
      </c>
      <c r="P104" s="64" t="s">
        <v>1333</v>
      </c>
      <c r="Q104" s="63" t="s">
        <v>863</v>
      </c>
      <c r="R104" s="301">
        <v>2.0621115655853326</v>
      </c>
      <c r="S104" s="350">
        <v>27.86</v>
      </c>
      <c r="T104" s="300">
        <v>21.944287729196052</v>
      </c>
      <c r="U104" s="386">
        <f t="shared" si="8"/>
        <v>2.0621115655853326</v>
      </c>
      <c r="V104" s="294">
        <v>0.9779310344827586</v>
      </c>
      <c r="W104" s="33"/>
      <c r="X104" s="16"/>
    </row>
    <row r="105" spans="1:24" s="3" customFormat="1" ht="12.75">
      <c r="A105" s="58" t="s">
        <v>1081</v>
      </c>
      <c r="B105" s="65">
        <v>5.855697319999999</v>
      </c>
      <c r="C105" s="60">
        <v>19.04</v>
      </c>
      <c r="D105" s="65">
        <v>1.8</v>
      </c>
      <c r="E105" s="65">
        <v>1.754</v>
      </c>
      <c r="F105" s="60">
        <v>24.87</v>
      </c>
      <c r="G105" s="60">
        <f t="shared" si="9"/>
        <v>4.879999999999987</v>
      </c>
      <c r="H105" s="60">
        <f t="shared" si="7"/>
        <v>81.64184157536947</v>
      </c>
      <c r="I105" s="60">
        <f t="shared" si="10"/>
        <v>5.750872075693845</v>
      </c>
      <c r="J105" s="239">
        <f t="shared" si="11"/>
        <v>3.5248028719862</v>
      </c>
      <c r="K105" s="60">
        <v>23.22</v>
      </c>
      <c r="L105" s="61">
        <v>15.8</v>
      </c>
      <c r="M105" s="61">
        <v>20.12</v>
      </c>
      <c r="N105" s="61">
        <v>186.1</v>
      </c>
      <c r="O105" s="60" t="s">
        <v>1022</v>
      </c>
      <c r="P105" s="62" t="s">
        <v>799</v>
      </c>
      <c r="Q105" s="59" t="s">
        <v>863</v>
      </c>
      <c r="R105" s="301">
        <v>10.0826188973064</v>
      </c>
      <c r="S105" s="350">
        <v>33.89</v>
      </c>
      <c r="T105" s="300">
        <v>29.50652356902357</v>
      </c>
      <c r="U105" s="386">
        <f t="shared" si="8"/>
        <v>10.0826188973064</v>
      </c>
      <c r="V105" s="294">
        <v>0.9831724137931035</v>
      </c>
      <c r="W105" s="33"/>
      <c r="X105" s="16"/>
    </row>
    <row r="106" spans="1:24" s="5" customFormat="1" ht="12.75">
      <c r="A106" s="58" t="s">
        <v>1335</v>
      </c>
      <c r="B106" s="65">
        <v>5.858472532</v>
      </c>
      <c r="C106" s="60">
        <v>18.96</v>
      </c>
      <c r="D106" s="65">
        <v>1.902</v>
      </c>
      <c r="E106" s="65">
        <v>1.842</v>
      </c>
      <c r="F106" s="60">
        <v>24.89</v>
      </c>
      <c r="G106" s="60">
        <f t="shared" si="9"/>
        <v>8.05</v>
      </c>
      <c r="H106" s="60">
        <f t="shared" si="7"/>
        <v>45.77215074837437</v>
      </c>
      <c r="I106" s="60">
        <f t="shared" si="10"/>
        <v>8.283986804019385</v>
      </c>
      <c r="J106" s="239">
        <f t="shared" si="11"/>
        <v>4.871028229335106</v>
      </c>
      <c r="K106" s="60">
        <v>31.99</v>
      </c>
      <c r="L106" s="61">
        <v>14.2</v>
      </c>
      <c r="M106" s="61">
        <v>30.9</v>
      </c>
      <c r="N106" s="61">
        <v>47.84</v>
      </c>
      <c r="O106" s="60" t="s">
        <v>1337</v>
      </c>
      <c r="P106" s="62" t="s">
        <v>1333</v>
      </c>
      <c r="Q106" s="59" t="s">
        <v>863</v>
      </c>
      <c r="R106" s="301">
        <v>2.329219790743038</v>
      </c>
      <c r="S106" s="350">
        <v>29.63</v>
      </c>
      <c r="T106" s="300">
        <v>22.196134066323815</v>
      </c>
      <c r="U106" s="386">
        <f t="shared" si="8"/>
        <v>2.329219790743038</v>
      </c>
      <c r="V106" s="294">
        <v>0.9722413793103448</v>
      </c>
      <c r="W106" s="155"/>
      <c r="X106" s="16"/>
    </row>
    <row r="107" spans="1:24" s="5" customFormat="1" ht="12.75">
      <c r="A107" s="58" t="s">
        <v>1099</v>
      </c>
      <c r="B107" s="65">
        <v>5.87651141</v>
      </c>
      <c r="C107" s="65">
        <v>18.98</v>
      </c>
      <c r="D107" s="65">
        <v>1.79</v>
      </c>
      <c r="E107" s="65">
        <v>1.73</v>
      </c>
      <c r="F107" s="65">
        <v>24.78</v>
      </c>
      <c r="G107" s="60">
        <f t="shared" si="9"/>
        <v>6.390000000000016</v>
      </c>
      <c r="H107" s="60">
        <f t="shared" si="7"/>
        <v>55.417826839211834</v>
      </c>
      <c r="I107" s="60">
        <f t="shared" si="10"/>
        <v>7.3435050869170375</v>
      </c>
      <c r="J107" s="239">
        <f t="shared" si="11"/>
        <v>4.362778782335042</v>
      </c>
      <c r="K107" s="65">
        <v>30.47</v>
      </c>
      <c r="L107" s="66">
        <v>19.6</v>
      </c>
      <c r="M107" s="66">
        <v>21.9</v>
      </c>
      <c r="N107" s="66">
        <v>48.6</v>
      </c>
      <c r="O107" s="65" t="s">
        <v>241</v>
      </c>
      <c r="P107" s="70" t="s">
        <v>797</v>
      </c>
      <c r="Q107" s="65" t="s">
        <v>872</v>
      </c>
      <c r="R107" s="302">
        <v>4.566477416170094</v>
      </c>
      <c r="S107" s="351">
        <v>30.16</v>
      </c>
      <c r="T107" s="300">
        <v>24.30556045273439</v>
      </c>
      <c r="U107" s="386">
        <f t="shared" si="8"/>
        <v>4.566477416170094</v>
      </c>
      <c r="V107" s="294">
        <v>0.9779655172413793</v>
      </c>
      <c r="W107" s="155"/>
      <c r="X107" s="16"/>
    </row>
    <row r="108" spans="1:24" s="5" customFormat="1" ht="12.75">
      <c r="A108" s="58" t="s">
        <v>1121</v>
      </c>
      <c r="B108" s="65">
        <v>5.911201559999999</v>
      </c>
      <c r="C108" s="65">
        <v>19.22</v>
      </c>
      <c r="D108" s="65">
        <v>1.87</v>
      </c>
      <c r="E108" s="65">
        <v>1.82</v>
      </c>
      <c r="F108" s="65">
        <v>24.82</v>
      </c>
      <c r="G108" s="60">
        <f t="shared" si="9"/>
        <v>6.069999999999985</v>
      </c>
      <c r="H108" s="60">
        <f t="shared" si="7"/>
        <v>50.38853103586205</v>
      </c>
      <c r="I108" s="60">
        <f t="shared" si="10"/>
        <v>7.796683023371926</v>
      </c>
      <c r="J108" s="239">
        <f t="shared" si="11"/>
        <v>4.605866752068913</v>
      </c>
      <c r="K108" s="65">
        <v>30</v>
      </c>
      <c r="L108" s="66">
        <v>15.1</v>
      </c>
      <c r="M108" s="66">
        <v>21</v>
      </c>
      <c r="N108" s="66">
        <v>52.04</v>
      </c>
      <c r="O108" s="65" t="s">
        <v>191</v>
      </c>
      <c r="P108" s="70" t="s">
        <v>799</v>
      </c>
      <c r="Q108" s="65" t="s">
        <v>863</v>
      </c>
      <c r="R108" s="302">
        <v>3.6058084034797298</v>
      </c>
      <c r="S108" s="351">
        <v>28.98</v>
      </c>
      <c r="T108" s="300">
        <v>23.39978163631881</v>
      </c>
      <c r="U108" s="386">
        <f t="shared" si="8"/>
        <v>3.6058084034797298</v>
      </c>
      <c r="V108" s="294">
        <v>0.9790689655172414</v>
      </c>
      <c r="W108" s="155"/>
      <c r="X108" s="16"/>
    </row>
    <row r="109" spans="1:24" s="5" customFormat="1" ht="12.75">
      <c r="A109" s="58" t="s">
        <v>1083</v>
      </c>
      <c r="B109" s="65">
        <v>6.16790867</v>
      </c>
      <c r="C109" s="65">
        <v>19.32</v>
      </c>
      <c r="D109" s="65">
        <v>1.92</v>
      </c>
      <c r="E109" s="65">
        <v>1.87</v>
      </c>
      <c r="F109" s="65">
        <v>25.25</v>
      </c>
      <c r="G109" s="60">
        <f t="shared" si="9"/>
        <v>5.870000000000011</v>
      </c>
      <c r="H109" s="60">
        <f t="shared" si="7"/>
        <v>45.996069205911354</v>
      </c>
      <c r="I109" s="60">
        <f t="shared" si="10"/>
        <v>8.622792812559236</v>
      </c>
      <c r="J109" s="239">
        <f t="shared" si="11"/>
        <v>5.221356739853032</v>
      </c>
      <c r="K109" s="65">
        <v>33.42</v>
      </c>
      <c r="L109" s="66">
        <v>15.3</v>
      </c>
      <c r="M109" s="66">
        <v>22.1</v>
      </c>
      <c r="N109" s="66">
        <v>46.38</v>
      </c>
      <c r="O109" s="65" t="s">
        <v>278</v>
      </c>
      <c r="P109" s="70" t="s">
        <v>1333</v>
      </c>
      <c r="Q109" s="65" t="s">
        <v>863</v>
      </c>
      <c r="R109" s="302">
        <v>2.7548051948051966</v>
      </c>
      <c r="S109" s="351">
        <v>28.01</v>
      </c>
      <c r="T109" s="300">
        <v>22.5974025974026</v>
      </c>
      <c r="U109" s="386">
        <f t="shared" si="8"/>
        <v>2.7548051948051966</v>
      </c>
      <c r="V109" s="294">
        <v>0.9797586206896551</v>
      </c>
      <c r="W109" s="155"/>
      <c r="X109" s="16"/>
    </row>
    <row r="110" spans="1:24" s="155" customFormat="1" ht="12.75">
      <c r="A110" s="58" t="s">
        <v>1160</v>
      </c>
      <c r="B110" s="65">
        <v>6.16790867</v>
      </c>
      <c r="C110" s="65">
        <v>19.32</v>
      </c>
      <c r="D110" s="65">
        <v>1.89</v>
      </c>
      <c r="E110" s="65">
        <v>1.84</v>
      </c>
      <c r="F110" s="65">
        <v>25.22</v>
      </c>
      <c r="G110" s="60">
        <f t="shared" si="9"/>
        <v>5.870000000000011</v>
      </c>
      <c r="H110" s="60">
        <f aca="true" t="shared" si="12" ref="H110:H138">(R110/350*H$6+(1-R110/350)*D$6)*V110+290*(1-V110)</f>
        <v>45.45879954876848</v>
      </c>
      <c r="I110" s="60">
        <f t="shared" si="10"/>
        <v>8.643820370718778</v>
      </c>
      <c r="J110" s="239">
        <f t="shared" si="11"/>
        <v>5.214598760469492</v>
      </c>
      <c r="K110" s="65">
        <v>33.4</v>
      </c>
      <c r="L110" s="66">
        <v>15.3</v>
      </c>
      <c r="M110" s="66">
        <v>22.1</v>
      </c>
      <c r="N110" s="66">
        <v>46.4</v>
      </c>
      <c r="O110" s="65" t="s">
        <v>278</v>
      </c>
      <c r="P110" s="70" t="s">
        <v>1333</v>
      </c>
      <c r="Q110" s="65" t="s">
        <v>863</v>
      </c>
      <c r="R110" s="302">
        <v>2.6465540421637974</v>
      </c>
      <c r="S110" s="351">
        <v>27.91</v>
      </c>
      <c r="T110" s="300">
        <v>22.495336641678104</v>
      </c>
      <c r="U110" s="386">
        <f t="shared" si="8"/>
        <v>2.6465540421637974</v>
      </c>
      <c r="V110" s="294">
        <v>0.9797586206896551</v>
      </c>
      <c r="X110" s="16"/>
    </row>
    <row r="111" spans="1:24" s="155" customFormat="1" ht="12.75">
      <c r="A111" s="125" t="s">
        <v>1102</v>
      </c>
      <c r="B111" s="65">
        <v>6.1748467</v>
      </c>
      <c r="C111" s="65">
        <v>19.19</v>
      </c>
      <c r="D111" s="65">
        <v>1.84</v>
      </c>
      <c r="E111" s="65">
        <v>1.79</v>
      </c>
      <c r="F111" s="65">
        <v>25.02</v>
      </c>
      <c r="G111" s="60">
        <f t="shared" si="9"/>
        <v>7.499999999999999</v>
      </c>
      <c r="H111" s="60">
        <f t="shared" si="12"/>
        <v>57.534221751724125</v>
      </c>
      <c r="I111" s="60">
        <f t="shared" si="10"/>
        <v>7.420737571024802</v>
      </c>
      <c r="J111" s="239">
        <f t="shared" si="11"/>
        <v>4.520076551433149</v>
      </c>
      <c r="K111" s="65">
        <v>30.3</v>
      </c>
      <c r="L111" s="66">
        <v>20.5</v>
      </c>
      <c r="M111" s="66">
        <v>22.4</v>
      </c>
      <c r="N111" s="66">
        <v>50.1</v>
      </c>
      <c r="O111" s="65" t="s">
        <v>1101</v>
      </c>
      <c r="P111" s="70" t="s">
        <v>797</v>
      </c>
      <c r="Q111" s="65" t="s">
        <v>872</v>
      </c>
      <c r="R111" s="302">
        <v>4.809304778761059</v>
      </c>
      <c r="S111" s="351">
        <v>31.4</v>
      </c>
      <c r="T111" s="300">
        <v>24.53451327433628</v>
      </c>
      <c r="U111" s="386">
        <f aca="true" t="shared" si="13" ref="U111:U138">(T111-20)*1.0606</f>
        <v>4.809304778761059</v>
      </c>
      <c r="V111" s="294">
        <v>0.9741379310344828</v>
      </c>
      <c r="X111" s="16"/>
    </row>
    <row r="112" spans="1:24" s="5" customFormat="1" ht="13.5" customHeight="1">
      <c r="A112" s="125" t="s">
        <v>546</v>
      </c>
      <c r="B112" s="65">
        <v>6.205374032</v>
      </c>
      <c r="C112" s="65">
        <v>19.2</v>
      </c>
      <c r="D112" s="65">
        <v>1.885</v>
      </c>
      <c r="E112" s="65">
        <v>1.834</v>
      </c>
      <c r="F112" s="65">
        <v>25.11</v>
      </c>
      <c r="G112" s="60">
        <f t="shared" si="9"/>
        <v>6.160000000000011</v>
      </c>
      <c r="H112" s="60">
        <f t="shared" si="12"/>
        <v>43.142905194482765</v>
      </c>
      <c r="I112" s="60">
        <f t="shared" si="10"/>
        <v>8.760906133491275</v>
      </c>
      <c r="J112" s="239">
        <f t="shared" si="11"/>
        <v>5.2062317429785026</v>
      </c>
      <c r="K112" s="65">
        <v>33.23</v>
      </c>
      <c r="L112" s="66">
        <v>30.61</v>
      </c>
      <c r="M112" s="66">
        <v>29.43</v>
      </c>
      <c r="N112" s="66">
        <v>50.1</v>
      </c>
      <c r="O112" s="65" t="s">
        <v>1101</v>
      </c>
      <c r="P112" s="70" t="s">
        <v>1333</v>
      </c>
      <c r="Q112" s="65" t="s">
        <v>863</v>
      </c>
      <c r="R112" s="302">
        <v>2.129121617812853</v>
      </c>
      <c r="S112" s="351">
        <v>27.7</v>
      </c>
      <c r="T112" s="300">
        <v>22.007468996617813</v>
      </c>
      <c r="U112" s="386">
        <f t="shared" si="13"/>
        <v>2.129121617812853</v>
      </c>
      <c r="V112" s="294">
        <v>0.9787586206896551</v>
      </c>
      <c r="W112" s="155"/>
      <c r="X112" s="16"/>
    </row>
    <row r="113" spans="1:24" s="5" customFormat="1" ht="13.5" customHeight="1">
      <c r="A113" s="58" t="s">
        <v>50</v>
      </c>
      <c r="B113" s="65">
        <v>6.376049569999999</v>
      </c>
      <c r="C113" s="65">
        <v>19.4</v>
      </c>
      <c r="D113" s="65">
        <v>2.02</v>
      </c>
      <c r="E113" s="65">
        <v>1.96</v>
      </c>
      <c r="F113" s="65">
        <v>25.33</v>
      </c>
      <c r="G113" s="60">
        <f t="shared" si="9"/>
        <v>7.220000000000009</v>
      </c>
      <c r="H113" s="60">
        <f t="shared" si="12"/>
        <v>118.96255266522168</v>
      </c>
      <c r="I113" s="60">
        <f t="shared" si="10"/>
        <v>4.575897254164502</v>
      </c>
      <c r="J113" s="239">
        <f t="shared" si="11"/>
        <v>2.9337974049942517</v>
      </c>
      <c r="K113" s="65">
        <v>23.24</v>
      </c>
      <c r="L113" s="66">
        <v>15.8</v>
      </c>
      <c r="M113" s="66">
        <v>18.1</v>
      </c>
      <c r="N113" s="66">
        <v>167.2</v>
      </c>
      <c r="O113" s="65" t="s">
        <v>51</v>
      </c>
      <c r="P113" s="70" t="s">
        <v>799</v>
      </c>
      <c r="Q113" s="65" t="s">
        <v>863</v>
      </c>
      <c r="R113" s="302">
        <v>17.291853172077232</v>
      </c>
      <c r="S113" s="351">
        <v>42.62</v>
      </c>
      <c r="T113" s="300">
        <v>36.30384044133248</v>
      </c>
      <c r="U113" s="386">
        <f t="shared" si="13"/>
        <v>17.291853172077232</v>
      </c>
      <c r="V113" s="294">
        <v>0.975103448275862</v>
      </c>
      <c r="W113" s="155"/>
      <c r="X113" s="16"/>
    </row>
    <row r="114" spans="1:24" s="45" customFormat="1" ht="12.75">
      <c r="A114" s="58" t="s">
        <v>54</v>
      </c>
      <c r="B114" s="65">
        <v>6.376049569999999</v>
      </c>
      <c r="C114" s="65">
        <v>19.4</v>
      </c>
      <c r="D114" s="65">
        <v>1.828</v>
      </c>
      <c r="E114" s="65">
        <v>1.879</v>
      </c>
      <c r="F114" s="65">
        <v>25.23</v>
      </c>
      <c r="G114" s="60">
        <f t="shared" si="9"/>
        <v>6.979999999999994</v>
      </c>
      <c r="H114" s="60">
        <f t="shared" si="12"/>
        <v>102.05433769556649</v>
      </c>
      <c r="I114" s="60">
        <f t="shared" si="10"/>
        <v>5.1416853139658265</v>
      </c>
      <c r="J114" s="239">
        <f t="shared" si="11"/>
        <v>3.2787562231523104</v>
      </c>
      <c r="K114" s="65">
        <v>23.24</v>
      </c>
      <c r="L114" s="66">
        <v>15.8</v>
      </c>
      <c r="M114" s="66">
        <v>18.1</v>
      </c>
      <c r="N114" s="66">
        <v>167.2</v>
      </c>
      <c r="O114" s="65" t="s">
        <v>51</v>
      </c>
      <c r="P114" s="70" t="s">
        <v>799</v>
      </c>
      <c r="Q114" s="65" t="s">
        <v>863</v>
      </c>
      <c r="R114" s="302">
        <v>13.901122535509858</v>
      </c>
      <c r="S114" s="351">
        <v>39.29</v>
      </c>
      <c r="T114" s="300">
        <v>33.10684757260971</v>
      </c>
      <c r="U114" s="386">
        <f t="shared" si="13"/>
        <v>13.901122535509858</v>
      </c>
      <c r="V114" s="294">
        <v>0.9759310344827586</v>
      </c>
      <c r="W114" s="149"/>
      <c r="X114" s="16"/>
    </row>
    <row r="115" spans="1:24" s="5" customFormat="1" ht="12.75">
      <c r="A115" s="58" t="s">
        <v>45</v>
      </c>
      <c r="B115" s="65">
        <v>6.944968029999999</v>
      </c>
      <c r="C115" s="65">
        <v>19.64</v>
      </c>
      <c r="D115" s="65">
        <v>2.22</v>
      </c>
      <c r="E115" s="71">
        <v>2.06</v>
      </c>
      <c r="F115" s="65">
        <v>25.65</v>
      </c>
      <c r="G115" s="60">
        <f t="shared" si="9"/>
        <v>3.3999999999999875</v>
      </c>
      <c r="H115" s="60">
        <f t="shared" si="12"/>
        <v>51.759499960591114</v>
      </c>
      <c r="I115" s="60">
        <f t="shared" si="10"/>
        <v>8.510099279615545</v>
      </c>
      <c r="J115" s="239">
        <f t="shared" si="11"/>
        <v>5.379557456981949</v>
      </c>
      <c r="K115" s="65">
        <v>28.6</v>
      </c>
      <c r="L115" s="66">
        <v>19.14</v>
      </c>
      <c r="M115" s="66">
        <v>24.07</v>
      </c>
      <c r="N115" s="66">
        <v>198.1</v>
      </c>
      <c r="O115" s="72" t="s">
        <v>153</v>
      </c>
      <c r="P115" s="72" t="s">
        <v>1216</v>
      </c>
      <c r="Q115" s="72" t="s">
        <v>863</v>
      </c>
      <c r="R115" s="302">
        <v>4.3297348220516385</v>
      </c>
      <c r="S115" s="351">
        <v>27.2</v>
      </c>
      <c r="T115" s="300">
        <v>24.082344731332867</v>
      </c>
      <c r="U115" s="386">
        <f t="shared" si="13"/>
        <v>4.3297348220516385</v>
      </c>
      <c r="V115" s="294">
        <v>0.9882758620689656</v>
      </c>
      <c r="W115" s="155"/>
      <c r="X115" s="16"/>
    </row>
    <row r="116" spans="1:24" s="5" customFormat="1" ht="12.75">
      <c r="A116" s="58" t="s">
        <v>350</v>
      </c>
      <c r="B116" s="60">
        <v>6.958844089999999</v>
      </c>
      <c r="C116" s="60">
        <v>19.6</v>
      </c>
      <c r="D116" s="60">
        <v>1.95</v>
      </c>
      <c r="E116" s="60">
        <v>1.95</v>
      </c>
      <c r="F116" s="60">
        <v>25.49</v>
      </c>
      <c r="G116" s="60">
        <f t="shared" si="9"/>
        <v>7.364999999999993</v>
      </c>
      <c r="H116" s="60">
        <f t="shared" si="12"/>
        <v>44.263134818364534</v>
      </c>
      <c r="I116" s="60">
        <f t="shared" si="10"/>
        <v>9.029578315721956</v>
      </c>
      <c r="J116" s="239">
        <f t="shared" si="11"/>
        <v>5.536773432516025</v>
      </c>
      <c r="K116" s="60">
        <v>36.3</v>
      </c>
      <c r="L116" s="61">
        <v>16.23</v>
      </c>
      <c r="M116" s="61">
        <v>28.18</v>
      </c>
      <c r="N116" s="61">
        <v>47.92</v>
      </c>
      <c r="O116" s="60" t="s">
        <v>210</v>
      </c>
      <c r="P116" s="69" t="s">
        <v>1222</v>
      </c>
      <c r="Q116" s="60" t="s">
        <v>872</v>
      </c>
      <c r="R116" s="301">
        <v>2.1437527836255263</v>
      </c>
      <c r="S116" s="350">
        <v>28.827</v>
      </c>
      <c r="T116" s="300">
        <v>22.02126417464221</v>
      </c>
      <c r="U116" s="386">
        <f t="shared" si="13"/>
        <v>2.1437527836255263</v>
      </c>
      <c r="V116" s="294">
        <v>0.9746034482758621</v>
      </c>
      <c r="W116" s="155"/>
      <c r="X116" s="16"/>
    </row>
    <row r="117" spans="1:24" s="5" customFormat="1" ht="12.75">
      <c r="A117" s="58" t="s">
        <v>1103</v>
      </c>
      <c r="B117" s="60">
        <v>7.0629145399999995</v>
      </c>
      <c r="C117" s="60">
        <v>19.67</v>
      </c>
      <c r="D117" s="60">
        <v>1.94</v>
      </c>
      <c r="E117" s="60">
        <v>1.89</v>
      </c>
      <c r="F117" s="60">
        <v>25.47</v>
      </c>
      <c r="G117" s="60">
        <f t="shared" si="9"/>
        <v>7.80000000000001</v>
      </c>
      <c r="H117" s="60">
        <f t="shared" si="12"/>
        <v>60.603798242364554</v>
      </c>
      <c r="I117" s="60">
        <f t="shared" si="10"/>
        <v>7.645001562956413</v>
      </c>
      <c r="J117" s="239">
        <f t="shared" si="11"/>
        <v>4.8528580089619595</v>
      </c>
      <c r="K117" s="60">
        <v>25.6</v>
      </c>
      <c r="L117" s="61">
        <v>20</v>
      </c>
      <c r="M117" s="61">
        <v>23.16</v>
      </c>
      <c r="N117" s="61">
        <v>50.25</v>
      </c>
      <c r="O117" s="60" t="s">
        <v>283</v>
      </c>
      <c r="P117" s="69" t="s">
        <v>797</v>
      </c>
      <c r="Q117" s="60" t="s">
        <v>872</v>
      </c>
      <c r="R117" s="301">
        <v>5.381924875974487</v>
      </c>
      <c r="S117" s="350">
        <v>32.2</v>
      </c>
      <c r="T117" s="300">
        <v>25.074415308291993</v>
      </c>
      <c r="U117" s="386">
        <f t="shared" si="13"/>
        <v>5.381924875974487</v>
      </c>
      <c r="V117" s="294">
        <v>0.973103448275862</v>
      </c>
      <c r="W117" s="155"/>
      <c r="X117" s="16"/>
    </row>
    <row r="118" spans="1:24" s="33" customFormat="1" ht="12.75">
      <c r="A118" s="58" t="s">
        <v>46</v>
      </c>
      <c r="B118" s="60">
        <v>7.22942726</v>
      </c>
      <c r="C118" s="60">
        <v>19.54</v>
      </c>
      <c r="D118" s="60">
        <v>1.92</v>
      </c>
      <c r="E118" s="60">
        <v>1.86</v>
      </c>
      <c r="F118" s="60">
        <v>25.33</v>
      </c>
      <c r="G118" s="60">
        <f t="shared" si="9"/>
        <v>5.239999999999992</v>
      </c>
      <c r="H118" s="60">
        <f t="shared" si="12"/>
        <v>76.03056829556647</v>
      </c>
      <c r="I118" s="60">
        <f t="shared" si="10"/>
        <v>6.520117633379705</v>
      </c>
      <c r="J118" s="239">
        <f t="shared" si="11"/>
        <v>4.167369920150705</v>
      </c>
      <c r="K118" s="60">
        <v>26.23</v>
      </c>
      <c r="L118" s="61">
        <v>18.3</v>
      </c>
      <c r="M118" s="61">
        <v>21.1</v>
      </c>
      <c r="N118" s="61">
        <v>199.5</v>
      </c>
      <c r="O118" s="60" t="s">
        <v>156</v>
      </c>
      <c r="P118" s="69" t="s">
        <v>798</v>
      </c>
      <c r="Q118" s="60" t="s">
        <v>863</v>
      </c>
      <c r="R118" s="301">
        <v>8.901650512712452</v>
      </c>
      <c r="S118" s="350">
        <v>33.12</v>
      </c>
      <c r="T118" s="300">
        <v>28.39303272931591</v>
      </c>
      <c r="U118" s="386">
        <f t="shared" si="13"/>
        <v>8.901650512712452</v>
      </c>
      <c r="V118" s="294">
        <v>0.9819310344827586</v>
      </c>
      <c r="X118" s="16"/>
    </row>
    <row r="119" spans="1:24" s="33" customFormat="1" ht="12.75">
      <c r="A119" s="58" t="s">
        <v>1017</v>
      </c>
      <c r="B119" s="65">
        <v>7.236365289999999</v>
      </c>
      <c r="C119" s="65">
        <v>19.43</v>
      </c>
      <c r="D119" s="65">
        <v>1.851</v>
      </c>
      <c r="E119" s="65">
        <v>1.8</v>
      </c>
      <c r="F119" s="65">
        <v>25.08</v>
      </c>
      <c r="G119" s="60">
        <f t="shared" si="9"/>
        <v>4.2999999999999865</v>
      </c>
      <c r="H119" s="60">
        <f t="shared" si="12"/>
        <v>49.416931803940855</v>
      </c>
      <c r="I119" s="60">
        <f t="shared" si="10"/>
        <v>8.141242225515665</v>
      </c>
      <c r="J119" s="239">
        <f t="shared" si="11"/>
        <v>4.906219603610154</v>
      </c>
      <c r="K119" s="65">
        <v>27.09</v>
      </c>
      <c r="L119" s="66">
        <v>20.5</v>
      </c>
      <c r="M119" s="66">
        <v>22.62</v>
      </c>
      <c r="N119" s="66">
        <v>191.8</v>
      </c>
      <c r="O119" s="65" t="s">
        <v>1018</v>
      </c>
      <c r="P119" s="73" t="s">
        <v>799</v>
      </c>
      <c r="Q119" s="68" t="s">
        <v>863</v>
      </c>
      <c r="R119" s="302">
        <v>3.71042947147357</v>
      </c>
      <c r="S119" s="351">
        <v>27.45</v>
      </c>
      <c r="T119" s="300">
        <v>23.49842492124606</v>
      </c>
      <c r="U119" s="386">
        <f t="shared" si="13"/>
        <v>3.71042947147357</v>
      </c>
      <c r="V119" s="294">
        <v>0.9851724137931035</v>
      </c>
      <c r="X119" s="16"/>
    </row>
    <row r="120" spans="1:24" s="33" customFormat="1" ht="12.75">
      <c r="A120" s="58" t="s">
        <v>1075</v>
      </c>
      <c r="B120" s="65">
        <v>7.275218258</v>
      </c>
      <c r="C120" s="65">
        <v>19.74</v>
      </c>
      <c r="D120" s="65">
        <v>1.94</v>
      </c>
      <c r="E120" s="65">
        <v>1.885</v>
      </c>
      <c r="F120" s="65">
        <v>25.58</v>
      </c>
      <c r="G120" s="60">
        <f t="shared" si="9"/>
        <v>3.900000000000005</v>
      </c>
      <c r="H120" s="60">
        <f t="shared" si="12"/>
        <v>43.26462946403943</v>
      </c>
      <c r="I120" s="60">
        <f t="shared" si="10"/>
        <v>9.218670114083757</v>
      </c>
      <c r="J120" s="239">
        <f t="shared" si="11"/>
        <v>5.670830240749989</v>
      </c>
      <c r="K120" s="65">
        <v>32.86</v>
      </c>
      <c r="L120" s="66">
        <v>18.9</v>
      </c>
      <c r="M120" s="66">
        <v>26</v>
      </c>
      <c r="N120" s="66">
        <v>42.5</v>
      </c>
      <c r="O120" s="65" t="s">
        <v>176</v>
      </c>
      <c r="P120" s="73" t="s">
        <v>796</v>
      </c>
      <c r="Q120" s="68" t="s">
        <v>872</v>
      </c>
      <c r="R120" s="302">
        <v>2.5467745543516287</v>
      </c>
      <c r="S120" s="351">
        <v>26</v>
      </c>
      <c r="T120" s="300">
        <v>22.401258301293257</v>
      </c>
      <c r="U120" s="386">
        <f t="shared" si="13"/>
        <v>2.5467745543516287</v>
      </c>
      <c r="V120" s="294">
        <v>0.986551724137931</v>
      </c>
      <c r="X120" s="16"/>
    </row>
    <row r="121" spans="1:24" s="33" customFormat="1" ht="12.75">
      <c r="A121" s="58" t="s">
        <v>1093</v>
      </c>
      <c r="B121" s="65">
        <v>7.361249829999999</v>
      </c>
      <c r="C121" s="65">
        <v>20.03</v>
      </c>
      <c r="D121" s="65">
        <v>2.08</v>
      </c>
      <c r="E121" s="65">
        <v>2.04</v>
      </c>
      <c r="F121" s="65">
        <v>25.95</v>
      </c>
      <c r="G121" s="60">
        <f t="shared" si="9"/>
        <v>6.130000000000013</v>
      </c>
      <c r="H121" s="60">
        <f t="shared" si="12"/>
        <v>65.1863652825616</v>
      </c>
      <c r="I121" s="60">
        <f t="shared" si="10"/>
        <v>7.808432340500829</v>
      </c>
      <c r="J121" s="239">
        <f t="shared" si="11"/>
        <v>5.163546736637063</v>
      </c>
      <c r="K121" s="65">
        <v>22.03</v>
      </c>
      <c r="L121" s="66">
        <v>15.5</v>
      </c>
      <c r="M121" s="66">
        <v>22.2</v>
      </c>
      <c r="N121" s="66">
        <v>200.5</v>
      </c>
      <c r="O121" s="65" t="s">
        <v>278</v>
      </c>
      <c r="P121" s="73" t="s">
        <v>798</v>
      </c>
      <c r="Q121" s="68" t="s">
        <v>863</v>
      </c>
      <c r="R121" s="302">
        <v>6.5798522563145125</v>
      </c>
      <c r="S121" s="351">
        <v>31.78</v>
      </c>
      <c r="T121" s="300">
        <v>26.203896149645967</v>
      </c>
      <c r="U121" s="386">
        <f t="shared" si="13"/>
        <v>6.5798522563145125</v>
      </c>
      <c r="V121" s="294">
        <v>0.9788620689655172</v>
      </c>
      <c r="X121" s="16"/>
    </row>
    <row r="122" spans="1:24" s="33" customFormat="1" ht="12.75">
      <c r="A122" s="58" t="s">
        <v>97</v>
      </c>
      <c r="B122" s="65">
        <v>7.361249829999999</v>
      </c>
      <c r="C122" s="65">
        <v>20.03</v>
      </c>
      <c r="D122" s="65">
        <v>2.08</v>
      </c>
      <c r="E122" s="65">
        <v>2.04</v>
      </c>
      <c r="F122" s="65">
        <v>25.95</v>
      </c>
      <c r="G122" s="60">
        <f t="shared" si="9"/>
        <v>6.130000000000013</v>
      </c>
      <c r="H122" s="60">
        <f t="shared" si="12"/>
        <v>65.1863652825616</v>
      </c>
      <c r="I122" s="60">
        <f t="shared" si="10"/>
        <v>7.808432340500829</v>
      </c>
      <c r="J122" s="239">
        <f t="shared" si="11"/>
        <v>5.163546736637063</v>
      </c>
      <c r="K122" s="65">
        <v>22.03</v>
      </c>
      <c r="L122" s="66">
        <v>15.5</v>
      </c>
      <c r="M122" s="66">
        <v>22.2</v>
      </c>
      <c r="N122" s="66">
        <v>200.5</v>
      </c>
      <c r="O122" s="65" t="s">
        <v>278</v>
      </c>
      <c r="P122" s="73" t="s">
        <v>798</v>
      </c>
      <c r="Q122" s="68" t="s">
        <v>863</v>
      </c>
      <c r="R122" s="302">
        <v>6.5798522563145125</v>
      </c>
      <c r="S122" s="351">
        <v>31.78</v>
      </c>
      <c r="T122" s="300">
        <v>26.203896149645967</v>
      </c>
      <c r="U122" s="386">
        <f t="shared" si="13"/>
        <v>6.5798522563145125</v>
      </c>
      <c r="V122" s="294">
        <v>0.9788620689655172</v>
      </c>
      <c r="X122" s="16"/>
    </row>
    <row r="123" spans="1:24" s="33" customFormat="1" ht="12.75">
      <c r="A123" s="125" t="s">
        <v>1120</v>
      </c>
      <c r="B123" s="65">
        <v>7.9024161699999995</v>
      </c>
      <c r="C123" s="65">
        <v>20.33</v>
      </c>
      <c r="D123" s="65">
        <v>2.08</v>
      </c>
      <c r="E123" s="65">
        <v>2.04</v>
      </c>
      <c r="F123" s="65">
        <v>26.08</v>
      </c>
      <c r="G123" s="60">
        <f t="shared" si="9"/>
        <v>5.529999999999992</v>
      </c>
      <c r="H123" s="60">
        <f t="shared" si="12"/>
        <v>45.72292480413792</v>
      </c>
      <c r="I123" s="60">
        <f t="shared" si="10"/>
        <v>9.478659964379553</v>
      </c>
      <c r="J123" s="239">
        <f t="shared" si="11"/>
        <v>6.063157288048487</v>
      </c>
      <c r="K123" s="65">
        <v>30.57</v>
      </c>
      <c r="L123" s="66">
        <v>16.8</v>
      </c>
      <c r="M123" s="66">
        <v>22.1</v>
      </c>
      <c r="N123" s="66">
        <v>51.59</v>
      </c>
      <c r="O123" s="65" t="s">
        <v>149</v>
      </c>
      <c r="P123" s="73" t="s">
        <v>799</v>
      </c>
      <c r="Q123" s="68" t="s">
        <v>863</v>
      </c>
      <c r="R123" s="302">
        <v>2.7585964776602077</v>
      </c>
      <c r="S123" s="351">
        <v>27.7</v>
      </c>
      <c r="T123" s="300">
        <v>22.60097725594966</v>
      </c>
      <c r="U123" s="386">
        <f t="shared" si="13"/>
        <v>2.7585964776602077</v>
      </c>
      <c r="V123" s="294">
        <v>0.9809310344827586</v>
      </c>
      <c r="X123" s="16"/>
    </row>
    <row r="124" spans="1:22" ht="12.75">
      <c r="A124" s="58" t="s">
        <v>1084</v>
      </c>
      <c r="B124" s="65">
        <v>8.07586692</v>
      </c>
      <c r="C124" s="65">
        <v>20.45</v>
      </c>
      <c r="D124" s="65">
        <v>2.27</v>
      </c>
      <c r="E124" s="65">
        <v>2.22</v>
      </c>
      <c r="F124" s="65">
        <v>26.42</v>
      </c>
      <c r="G124" s="60">
        <f t="shared" si="9"/>
        <v>6.670000000000006</v>
      </c>
      <c r="H124" s="60">
        <f t="shared" si="12"/>
        <v>56.63513794857144</v>
      </c>
      <c r="I124" s="60">
        <f t="shared" si="10"/>
        <v>8.889140373228951</v>
      </c>
      <c r="J124" s="239">
        <f t="shared" si="11"/>
        <v>5.955017768643021</v>
      </c>
      <c r="K124" s="65">
        <v>36.6</v>
      </c>
      <c r="L124" s="66">
        <v>13.9</v>
      </c>
      <c r="M124" s="66">
        <v>20.3</v>
      </c>
      <c r="N124" s="66">
        <v>49.6</v>
      </c>
      <c r="O124" s="65" t="s">
        <v>1087</v>
      </c>
      <c r="P124" s="73" t="s">
        <v>1333</v>
      </c>
      <c r="Q124" s="68" t="s">
        <v>863</v>
      </c>
      <c r="R124" s="302">
        <v>4.7656438075742065</v>
      </c>
      <c r="S124" s="351">
        <v>30.6</v>
      </c>
      <c r="T124" s="300">
        <v>24.49334698055271</v>
      </c>
      <c r="U124" s="386">
        <f t="shared" si="13"/>
        <v>4.7656438075742065</v>
      </c>
      <c r="V124" s="294">
        <v>0.977</v>
      </c>
    </row>
    <row r="125" spans="1:22" ht="12.75">
      <c r="A125" s="58" t="s">
        <v>1100</v>
      </c>
      <c r="B125" s="60">
        <v>8.66559947</v>
      </c>
      <c r="C125" s="60">
        <v>19.97</v>
      </c>
      <c r="D125" s="60">
        <v>1.94</v>
      </c>
      <c r="E125" s="60">
        <v>1.9</v>
      </c>
      <c r="F125" s="60">
        <v>25.58</v>
      </c>
      <c r="G125" s="60">
        <f t="shared" si="9"/>
        <v>6.641000000000009</v>
      </c>
      <c r="H125" s="60">
        <f t="shared" si="12"/>
        <v>51.55850317142858</v>
      </c>
      <c r="I125" s="60">
        <f t="shared" si="10"/>
        <v>8.456996994223012</v>
      </c>
      <c r="J125" s="239">
        <f t="shared" si="11"/>
        <v>5.317767389903722</v>
      </c>
      <c r="K125" s="60">
        <v>27.7</v>
      </c>
      <c r="L125" s="61">
        <v>23.1</v>
      </c>
      <c r="M125" s="61">
        <v>24.2</v>
      </c>
      <c r="N125" s="61">
        <v>51.27</v>
      </c>
      <c r="O125" s="60" t="s">
        <v>886</v>
      </c>
      <c r="P125" s="64" t="s">
        <v>797</v>
      </c>
      <c r="Q125" s="63" t="s">
        <v>872</v>
      </c>
      <c r="R125" s="301">
        <v>3.7448265274792747</v>
      </c>
      <c r="S125" s="350">
        <v>29.633</v>
      </c>
      <c r="T125" s="300">
        <v>23.530856616518268</v>
      </c>
      <c r="U125" s="386">
        <f t="shared" si="13"/>
        <v>3.7448265274792747</v>
      </c>
      <c r="V125" s="294">
        <v>0.9771</v>
      </c>
    </row>
    <row r="126" spans="1:22" ht="12.75">
      <c r="A126" s="58" t="s">
        <v>1158</v>
      </c>
      <c r="B126" s="60">
        <v>9.040253089999998</v>
      </c>
      <c r="C126" s="60">
        <v>20.85</v>
      </c>
      <c r="D126" s="60">
        <v>2.32</v>
      </c>
      <c r="E126" s="60">
        <v>2.29</v>
      </c>
      <c r="F126" s="60">
        <v>26.81</v>
      </c>
      <c r="G126" s="60">
        <f t="shared" si="9"/>
        <v>5.329999999999986</v>
      </c>
      <c r="H126" s="60">
        <f t="shared" si="12"/>
        <v>52.39821791133003</v>
      </c>
      <c r="I126" s="60">
        <f t="shared" si="10"/>
        <v>9.61683483329951</v>
      </c>
      <c r="J126" s="239">
        <f t="shared" si="11"/>
        <v>6.513570872528</v>
      </c>
      <c r="K126" s="60">
        <v>36.55</v>
      </c>
      <c r="L126" s="61">
        <v>13.3</v>
      </c>
      <c r="M126" s="61">
        <v>19.2</v>
      </c>
      <c r="N126" s="61">
        <v>50.07</v>
      </c>
      <c r="O126" s="60" t="s">
        <v>215</v>
      </c>
      <c r="P126" s="64" t="s">
        <v>1333</v>
      </c>
      <c r="Q126" s="63" t="s">
        <v>863</v>
      </c>
      <c r="R126" s="301">
        <v>4.13554642217304</v>
      </c>
      <c r="S126" s="350">
        <v>28.79</v>
      </c>
      <c r="T126" s="300">
        <v>23.89925176520181</v>
      </c>
      <c r="U126" s="386">
        <f t="shared" si="13"/>
        <v>4.13554642217304</v>
      </c>
      <c r="V126" s="294">
        <v>0.9816206896551725</v>
      </c>
    </row>
    <row r="127" spans="1:22" ht="12.75">
      <c r="A127" s="58" t="s">
        <v>1091</v>
      </c>
      <c r="B127" s="60">
        <v>9.217172855</v>
      </c>
      <c r="C127" s="65">
        <v>20.85</v>
      </c>
      <c r="D127" s="60">
        <v>2.346</v>
      </c>
      <c r="E127" s="60">
        <v>2.293</v>
      </c>
      <c r="F127" s="60">
        <v>26.8</v>
      </c>
      <c r="G127" s="60">
        <f t="shared" si="9"/>
        <v>5.149999999999999</v>
      </c>
      <c r="H127" s="60">
        <f t="shared" si="12"/>
        <v>78.11840542837439</v>
      </c>
      <c r="I127" s="60">
        <f t="shared" si="10"/>
        <v>7.872466302168231</v>
      </c>
      <c r="J127" s="239">
        <f t="shared" si="11"/>
        <v>5.568540846922996</v>
      </c>
      <c r="K127" s="60">
        <v>25.93</v>
      </c>
      <c r="L127" s="61">
        <v>14.75</v>
      </c>
      <c r="M127" s="61">
        <v>19.67</v>
      </c>
      <c r="N127" s="61">
        <v>183</v>
      </c>
      <c r="O127" s="60" t="s">
        <v>219</v>
      </c>
      <c r="P127" s="73" t="s">
        <v>799</v>
      </c>
      <c r="Q127" s="65" t="s">
        <v>863</v>
      </c>
      <c r="R127" s="302">
        <v>9.334843812532911</v>
      </c>
      <c r="S127" s="350">
        <v>33.44</v>
      </c>
      <c r="T127" s="300">
        <v>28.801474460242233</v>
      </c>
      <c r="U127" s="386">
        <f t="shared" si="13"/>
        <v>9.334843812532911</v>
      </c>
      <c r="V127" s="294">
        <v>0.9822413793103448</v>
      </c>
    </row>
    <row r="128" spans="1:22" ht="12.75">
      <c r="A128" s="58" t="s">
        <v>48</v>
      </c>
      <c r="B128" s="60">
        <v>9.220641869999998</v>
      </c>
      <c r="C128" s="65">
        <v>20.81</v>
      </c>
      <c r="D128" s="60">
        <v>2.32</v>
      </c>
      <c r="E128" s="60">
        <v>2.28</v>
      </c>
      <c r="F128" s="60">
        <v>26.69</v>
      </c>
      <c r="G128" s="60">
        <f t="shared" si="9"/>
        <v>7.160000000000013</v>
      </c>
      <c r="H128" s="60">
        <f t="shared" si="12"/>
        <v>116.30701266995075</v>
      </c>
      <c r="I128" s="60">
        <f t="shared" si="10"/>
        <v>6.033940989254997</v>
      </c>
      <c r="J128" s="239">
        <f t="shared" si="11"/>
        <v>4.36073334970121</v>
      </c>
      <c r="K128" s="60">
        <v>22.36</v>
      </c>
      <c r="L128" s="61">
        <v>19.2</v>
      </c>
      <c r="M128" s="61">
        <v>20.9</v>
      </c>
      <c r="N128" s="61">
        <v>199.9</v>
      </c>
      <c r="O128" s="60" t="s">
        <v>49</v>
      </c>
      <c r="P128" s="73" t="s">
        <v>799</v>
      </c>
      <c r="Q128" s="65" t="s">
        <v>863</v>
      </c>
      <c r="R128" s="302">
        <v>16.76170980059398</v>
      </c>
      <c r="S128" s="350">
        <v>42.08</v>
      </c>
      <c r="T128" s="300">
        <v>35.80398812049216</v>
      </c>
      <c r="U128" s="386">
        <f t="shared" si="13"/>
        <v>16.76170980059398</v>
      </c>
      <c r="V128" s="294">
        <v>0.9753103448275862</v>
      </c>
    </row>
    <row r="129" spans="1:22" ht="12.75">
      <c r="A129" s="58" t="s">
        <v>55</v>
      </c>
      <c r="B129" s="60">
        <v>9.220641869999998</v>
      </c>
      <c r="C129" s="65">
        <v>20.81</v>
      </c>
      <c r="D129" s="60">
        <v>2.082</v>
      </c>
      <c r="E129" s="60">
        <v>2.082</v>
      </c>
      <c r="F129" s="60">
        <v>26.4</v>
      </c>
      <c r="G129" s="60">
        <f t="shared" si="9"/>
        <v>7.770000000000011</v>
      </c>
      <c r="H129" s="60">
        <f t="shared" si="12"/>
        <v>125.57510393615763</v>
      </c>
      <c r="I129" s="60">
        <f t="shared" si="10"/>
        <v>5.41096453710869</v>
      </c>
      <c r="J129" s="239">
        <f t="shared" si="11"/>
        <v>3.841470143952556</v>
      </c>
      <c r="K129" s="60">
        <v>22.36</v>
      </c>
      <c r="L129" s="61">
        <v>19.2</v>
      </c>
      <c r="M129" s="61">
        <v>20.9</v>
      </c>
      <c r="N129" s="61">
        <v>199.9</v>
      </c>
      <c r="O129" s="60" t="s">
        <v>49</v>
      </c>
      <c r="P129" s="73" t="s">
        <v>799</v>
      </c>
      <c r="Q129" s="65" t="s">
        <v>863</v>
      </c>
      <c r="R129" s="302">
        <v>18.56566715090529</v>
      </c>
      <c r="S129" s="350">
        <v>44.27</v>
      </c>
      <c r="T129" s="300">
        <v>37.50487191297878</v>
      </c>
      <c r="U129" s="386">
        <f t="shared" si="13"/>
        <v>18.56566715090529</v>
      </c>
      <c r="V129" s="294">
        <v>0.9732068965517241</v>
      </c>
    </row>
    <row r="130" spans="1:22" ht="12.75">
      <c r="A130" s="58" t="s">
        <v>403</v>
      </c>
      <c r="B130" s="60">
        <v>9.35246444</v>
      </c>
      <c r="C130" s="65">
        <v>20.98</v>
      </c>
      <c r="D130" s="60">
        <v>2.403</v>
      </c>
      <c r="E130" s="60">
        <v>2.375</v>
      </c>
      <c r="F130" s="60">
        <v>26.95</v>
      </c>
      <c r="G130" s="60">
        <f t="shared" si="9"/>
        <v>6.440000000000001</v>
      </c>
      <c r="H130" s="60">
        <f t="shared" si="12"/>
        <v>52.74162295527093</v>
      </c>
      <c r="I130" s="60">
        <f t="shared" si="10"/>
        <v>9.728465103091029</v>
      </c>
      <c r="J130" s="239">
        <f t="shared" si="11"/>
        <v>6.6396632625704335</v>
      </c>
      <c r="K130" s="60">
        <v>37.81</v>
      </c>
      <c r="L130" s="61">
        <v>12.89</v>
      </c>
      <c r="M130" s="61">
        <v>18.04</v>
      </c>
      <c r="N130" s="61">
        <v>50.12</v>
      </c>
      <c r="O130" s="60" t="s">
        <v>575</v>
      </c>
      <c r="P130" s="73" t="s">
        <v>1333</v>
      </c>
      <c r="Q130" s="65" t="s">
        <v>863</v>
      </c>
      <c r="R130" s="302">
        <v>4.017832275356184</v>
      </c>
      <c r="S130" s="350">
        <v>29.7</v>
      </c>
      <c r="T130" s="300">
        <v>23.788263506841584</v>
      </c>
      <c r="U130" s="386">
        <f t="shared" si="13"/>
        <v>4.017832275356184</v>
      </c>
      <c r="V130" s="294">
        <v>0.9777931034482759</v>
      </c>
    </row>
    <row r="131" spans="1:22" ht="12.75">
      <c r="A131" s="58" t="s">
        <v>1117</v>
      </c>
      <c r="B131" s="60">
        <v>9.387154589999998</v>
      </c>
      <c r="C131" s="65">
        <v>20.16</v>
      </c>
      <c r="D131" s="60">
        <v>2</v>
      </c>
      <c r="E131" s="60">
        <v>1.97</v>
      </c>
      <c r="F131" s="60">
        <v>25.86</v>
      </c>
      <c r="G131" s="60">
        <f t="shared" si="9"/>
        <v>6.29999999999999</v>
      </c>
      <c r="H131" s="60">
        <f t="shared" si="12"/>
        <v>59.54728866916254</v>
      </c>
      <c r="I131" s="60">
        <f t="shared" si="10"/>
        <v>8.111380082001538</v>
      </c>
      <c r="J131" s="239">
        <f t="shared" si="11"/>
        <v>5.282847094128211</v>
      </c>
      <c r="K131" s="60">
        <v>26.05</v>
      </c>
      <c r="L131" s="61">
        <v>26.7</v>
      </c>
      <c r="M131" s="61">
        <v>27</v>
      </c>
      <c r="N131" s="61">
        <v>194</v>
      </c>
      <c r="O131" s="60" t="s">
        <v>278</v>
      </c>
      <c r="P131" s="73" t="s">
        <v>798</v>
      </c>
      <c r="Q131" s="65" t="s">
        <v>863</v>
      </c>
      <c r="R131" s="302">
        <v>5.41477983785689</v>
      </c>
      <c r="S131" s="350">
        <v>30.86</v>
      </c>
      <c r="T131" s="300">
        <v>25.105393020796615</v>
      </c>
      <c r="U131" s="386">
        <f t="shared" si="13"/>
        <v>5.41477983785689</v>
      </c>
      <c r="V131" s="294">
        <v>0.9782758620689656</v>
      </c>
    </row>
    <row r="132" spans="1:22" ht="12.75">
      <c r="A132" s="58" t="s">
        <v>402</v>
      </c>
      <c r="B132" s="60">
        <v>9.394092619999999</v>
      </c>
      <c r="C132" s="65">
        <v>20.89</v>
      </c>
      <c r="D132" s="60">
        <v>2.403</v>
      </c>
      <c r="E132" s="60">
        <v>2.375</v>
      </c>
      <c r="F132" s="60">
        <v>26.89</v>
      </c>
      <c r="G132" s="60">
        <f t="shared" si="9"/>
        <v>7.190000000000011</v>
      </c>
      <c r="H132" s="60">
        <f t="shared" si="12"/>
        <v>53.592239536157635</v>
      </c>
      <c r="I132" s="60">
        <f t="shared" si="10"/>
        <v>9.598980940877016</v>
      </c>
      <c r="J132" s="239">
        <f t="shared" si="11"/>
        <v>6.545404598584511</v>
      </c>
      <c r="K132" s="60">
        <v>37.25</v>
      </c>
      <c r="L132" s="61">
        <v>12.71</v>
      </c>
      <c r="M132" s="61">
        <v>17.93</v>
      </c>
      <c r="N132" s="61">
        <v>50.12</v>
      </c>
      <c r="O132" s="60" t="s">
        <v>88</v>
      </c>
      <c r="P132" s="73" t="s">
        <v>1333</v>
      </c>
      <c r="Q132" s="65" t="s">
        <v>863</v>
      </c>
      <c r="R132" s="302">
        <v>4.06298942753085</v>
      </c>
      <c r="S132" s="350">
        <v>30.43</v>
      </c>
      <c r="T132" s="300">
        <v>23.83084049361762</v>
      </c>
      <c r="U132" s="386">
        <f t="shared" si="13"/>
        <v>4.06298942753085</v>
      </c>
      <c r="V132" s="294">
        <v>0.9752068965517241</v>
      </c>
    </row>
    <row r="133" spans="1:22" ht="12.75">
      <c r="A133" s="58" t="s">
        <v>401</v>
      </c>
      <c r="B133" s="60">
        <v>9.394092619999999</v>
      </c>
      <c r="C133" s="65">
        <v>20.89</v>
      </c>
      <c r="D133" s="60">
        <v>2.2</v>
      </c>
      <c r="E133" s="60">
        <v>2.2</v>
      </c>
      <c r="F133" s="60">
        <v>26.72</v>
      </c>
      <c r="G133" s="60">
        <f t="shared" si="9"/>
        <v>6.909999999999989</v>
      </c>
      <c r="H133" s="60">
        <f t="shared" si="12"/>
        <v>47.43204758108373</v>
      </c>
      <c r="I133" s="60">
        <f t="shared" si="10"/>
        <v>9.959281270037962</v>
      </c>
      <c r="J133" s="239">
        <f t="shared" si="11"/>
        <v>6.629840688348544</v>
      </c>
      <c r="K133" s="60">
        <v>37.25</v>
      </c>
      <c r="L133" s="61">
        <v>12.71</v>
      </c>
      <c r="M133" s="61">
        <v>17.91</v>
      </c>
      <c r="N133" s="61">
        <v>50.12</v>
      </c>
      <c r="O133" s="60" t="s">
        <v>88</v>
      </c>
      <c r="P133" s="73" t="s">
        <v>1333</v>
      </c>
      <c r="Q133" s="65" t="s">
        <v>863</v>
      </c>
      <c r="R133" s="302">
        <v>2.8645828535094835</v>
      </c>
      <c r="S133" s="350">
        <v>29.07</v>
      </c>
      <c r="T133" s="300">
        <v>22.70090783849659</v>
      </c>
      <c r="U133" s="386">
        <f t="shared" si="13"/>
        <v>2.8645828535094835</v>
      </c>
      <c r="V133" s="294">
        <v>0.9761724137931035</v>
      </c>
    </row>
    <row r="134" spans="1:22" ht="12.75">
      <c r="A134" s="58" t="s">
        <v>604</v>
      </c>
      <c r="B134" s="60">
        <v>9.67161382</v>
      </c>
      <c r="C134" s="65">
        <v>20.95</v>
      </c>
      <c r="D134" s="60">
        <v>2.46</v>
      </c>
      <c r="E134" s="60">
        <v>2.43</v>
      </c>
      <c r="F134" s="60">
        <v>26.93</v>
      </c>
      <c r="G134" s="60">
        <f t="shared" si="9"/>
        <v>7.459999999999991</v>
      </c>
      <c r="H134" s="60">
        <f t="shared" si="12"/>
        <v>57.85921341773398</v>
      </c>
      <c r="I134" s="60">
        <f t="shared" si="10"/>
        <v>9.306274747782489</v>
      </c>
      <c r="J134" s="239">
        <f t="shared" si="11"/>
        <v>6.417515211393624</v>
      </c>
      <c r="K134" s="60">
        <v>36.67</v>
      </c>
      <c r="L134" s="61">
        <v>12.7</v>
      </c>
      <c r="M134" s="61">
        <v>18.1</v>
      </c>
      <c r="N134" s="61">
        <v>49.1</v>
      </c>
      <c r="O134" s="60" t="s">
        <v>1116</v>
      </c>
      <c r="P134" s="73" t="s">
        <v>1333</v>
      </c>
      <c r="Q134" s="65" t="s">
        <v>863</v>
      </c>
      <c r="R134" s="302">
        <v>4.881823104693138</v>
      </c>
      <c r="S134" s="350">
        <v>31.43</v>
      </c>
      <c r="T134" s="300">
        <v>24.602888086642597</v>
      </c>
      <c r="U134" s="386">
        <f t="shared" si="13"/>
        <v>4.881823104693138</v>
      </c>
      <c r="V134" s="294">
        <v>0.9742758620689655</v>
      </c>
    </row>
    <row r="135" spans="1:22" ht="12.75">
      <c r="A135" s="58" t="s">
        <v>887</v>
      </c>
      <c r="B135" s="60">
        <v>10.69150423</v>
      </c>
      <c r="C135" s="60">
        <v>21.45</v>
      </c>
      <c r="D135" s="60">
        <v>2.3</v>
      </c>
      <c r="E135" s="60">
        <v>2.35</v>
      </c>
      <c r="F135" s="60">
        <v>27.23</v>
      </c>
      <c r="G135" s="60">
        <f t="shared" si="9"/>
        <v>6.890000000000001</v>
      </c>
      <c r="H135" s="60">
        <f t="shared" si="12"/>
        <v>46.38568668551723</v>
      </c>
      <c r="I135" s="60">
        <f t="shared" si="10"/>
        <v>10.566160098000754</v>
      </c>
      <c r="J135" s="239">
        <f t="shared" si="11"/>
        <v>7.184579547329388</v>
      </c>
      <c r="K135" s="60">
        <v>36.9</v>
      </c>
      <c r="L135" s="61">
        <v>12.7</v>
      </c>
      <c r="M135" s="61">
        <v>17</v>
      </c>
      <c r="N135" s="61">
        <v>49.3</v>
      </c>
      <c r="O135" s="60" t="s">
        <v>888</v>
      </c>
      <c r="P135" s="64" t="s">
        <v>1333</v>
      </c>
      <c r="Q135" s="63" t="s">
        <v>863</v>
      </c>
      <c r="R135" s="301">
        <v>2.656463777330363</v>
      </c>
      <c r="S135" s="350">
        <v>28.86</v>
      </c>
      <c r="T135" s="300">
        <v>22.504680159655255</v>
      </c>
      <c r="U135" s="386">
        <f t="shared" si="13"/>
        <v>2.656463777330363</v>
      </c>
      <c r="V135" s="294">
        <v>0.9762413793103448</v>
      </c>
    </row>
    <row r="136" spans="1:22" ht="12.75">
      <c r="A136" s="125" t="s">
        <v>889</v>
      </c>
      <c r="B136" s="65">
        <v>10.69150423</v>
      </c>
      <c r="C136" s="65">
        <v>21.45</v>
      </c>
      <c r="D136" s="65">
        <v>2.59</v>
      </c>
      <c r="E136" s="65">
        <v>2.56</v>
      </c>
      <c r="F136" s="65">
        <v>27.26</v>
      </c>
      <c r="G136" s="60">
        <f t="shared" si="9"/>
        <v>6.329999999999988</v>
      </c>
      <c r="H136" s="60">
        <f t="shared" si="12"/>
        <v>45.347965575369415</v>
      </c>
      <c r="I136" s="60">
        <f t="shared" si="10"/>
        <v>10.694421917176573</v>
      </c>
      <c r="J136" s="239">
        <f t="shared" si="11"/>
        <v>7.259408898899711</v>
      </c>
      <c r="K136" s="65">
        <v>36.9</v>
      </c>
      <c r="L136" s="66">
        <v>12.7</v>
      </c>
      <c r="M136" s="66">
        <v>17</v>
      </c>
      <c r="N136" s="66">
        <v>49.3</v>
      </c>
      <c r="O136" s="65" t="s">
        <v>888</v>
      </c>
      <c r="P136" s="73" t="s">
        <v>1333</v>
      </c>
      <c r="Q136" s="68" t="s">
        <v>863</v>
      </c>
      <c r="R136" s="302">
        <v>2.544288433743428</v>
      </c>
      <c r="S136" s="351">
        <v>28.24</v>
      </c>
      <c r="T136" s="300">
        <v>22.398914231325126</v>
      </c>
      <c r="U136" s="386">
        <f t="shared" si="13"/>
        <v>2.544288433743428</v>
      </c>
      <c r="V136" s="294">
        <v>0.9781724137931035</v>
      </c>
    </row>
    <row r="137" spans="1:22" ht="12.75">
      <c r="A137" s="58" t="s">
        <v>602</v>
      </c>
      <c r="B137" s="60">
        <v>10.957924581999999</v>
      </c>
      <c r="C137" s="60">
        <v>21.59</v>
      </c>
      <c r="D137" s="60">
        <v>2.524</v>
      </c>
      <c r="E137" s="60">
        <v>2.493</v>
      </c>
      <c r="F137" s="60">
        <v>27.54</v>
      </c>
      <c r="G137" s="60">
        <f t="shared" si="9"/>
        <v>6.150000000000001</v>
      </c>
      <c r="H137" s="60">
        <f t="shared" si="12"/>
        <v>45.816479206699505</v>
      </c>
      <c r="I137" s="60">
        <f t="shared" si="10"/>
        <v>10.929782874698777</v>
      </c>
      <c r="J137" s="239">
        <f t="shared" si="11"/>
        <v>7.519111883262973</v>
      </c>
      <c r="K137" s="60">
        <v>39.54</v>
      </c>
      <c r="L137" s="61">
        <v>12.9</v>
      </c>
      <c r="M137" s="61">
        <v>18.9</v>
      </c>
      <c r="N137" s="61">
        <v>49.22</v>
      </c>
      <c r="O137" s="60" t="s">
        <v>225</v>
      </c>
      <c r="P137" s="64" t="s">
        <v>1333</v>
      </c>
      <c r="Q137" s="63" t="s">
        <v>863</v>
      </c>
      <c r="R137" s="301">
        <v>2.670088990664082</v>
      </c>
      <c r="S137" s="350">
        <v>28.19</v>
      </c>
      <c r="T137" s="300">
        <v>22.517526862779636</v>
      </c>
      <c r="U137" s="386">
        <f t="shared" si="13"/>
        <v>2.670088990664082</v>
      </c>
      <c r="V137" s="294">
        <v>0.9787931034482759</v>
      </c>
    </row>
    <row r="138" spans="1:22" ht="12.75">
      <c r="A138" s="58" t="s">
        <v>603</v>
      </c>
      <c r="B138" s="60">
        <v>11.273604946999999</v>
      </c>
      <c r="C138" s="60">
        <v>21.82</v>
      </c>
      <c r="D138" s="60">
        <v>2.589</v>
      </c>
      <c r="E138" s="60">
        <v>2.556</v>
      </c>
      <c r="F138" s="60">
        <v>27.63</v>
      </c>
      <c r="G138" s="60">
        <f t="shared" si="9"/>
        <v>7.000000000000014</v>
      </c>
      <c r="H138" s="60">
        <f t="shared" si="12"/>
        <v>45.021848653990176</v>
      </c>
      <c r="I138" s="60">
        <f t="shared" si="10"/>
        <v>11.095766762892211</v>
      </c>
      <c r="J138" s="239">
        <f t="shared" si="11"/>
        <v>7.643593187414179</v>
      </c>
      <c r="K138" s="60">
        <v>35.64</v>
      </c>
      <c r="L138" s="61">
        <v>12.74</v>
      </c>
      <c r="M138" s="61">
        <v>19.16</v>
      </c>
      <c r="N138" s="61">
        <v>51.8</v>
      </c>
      <c r="O138" s="60" t="s">
        <v>450</v>
      </c>
      <c r="P138" s="64" t="s">
        <v>1333</v>
      </c>
      <c r="Q138" s="63" t="s">
        <v>863</v>
      </c>
      <c r="R138" s="336">
        <v>2.3614277738515934</v>
      </c>
      <c r="S138" s="350">
        <v>28.69</v>
      </c>
      <c r="T138" s="300">
        <v>22.226501766784455</v>
      </c>
      <c r="U138" s="386">
        <f t="shared" si="13"/>
        <v>2.3614277738515934</v>
      </c>
      <c r="V138" s="294">
        <v>0.9758620689655172</v>
      </c>
    </row>
    <row r="139" spans="1:22" ht="12.75">
      <c r="A139" s="166"/>
      <c r="B139" s="168"/>
      <c r="C139" s="168"/>
      <c r="D139" s="168"/>
      <c r="E139" s="167"/>
      <c r="F139" s="168"/>
      <c r="G139" s="287"/>
      <c r="H139" s="60"/>
      <c r="I139" s="168"/>
      <c r="J139" s="44"/>
      <c r="K139" s="169"/>
      <c r="L139" s="167"/>
      <c r="M139" s="97"/>
      <c r="N139" s="97"/>
      <c r="O139" s="105"/>
      <c r="P139" s="170"/>
      <c r="Q139" s="97"/>
      <c r="R139" s="386"/>
      <c r="S139" s="350" t="s">
        <v>1398</v>
      </c>
      <c r="T139" s="300"/>
      <c r="U139" s="386"/>
      <c r="V139" s="294">
        <v>1</v>
      </c>
    </row>
    <row r="140" spans="1:18" ht="12.75">
      <c r="A140" s="171" t="s">
        <v>904</v>
      </c>
      <c r="B140" s="168"/>
      <c r="C140" s="168"/>
      <c r="D140" s="168"/>
      <c r="E140" s="167"/>
      <c r="F140" s="167"/>
      <c r="G140" s="167"/>
      <c r="H140" s="169"/>
      <c r="I140" s="169"/>
      <c r="J140" s="169"/>
      <c r="K140" s="169"/>
      <c r="L140" s="167"/>
      <c r="M140" s="97"/>
      <c r="N140" s="97"/>
      <c r="O140" s="105"/>
      <c r="P140" s="170"/>
      <c r="Q140" s="97"/>
      <c r="R140" s="97"/>
    </row>
    <row r="141" spans="1:18" ht="12.75">
      <c r="A141" s="166"/>
      <c r="B141" s="168"/>
      <c r="C141" s="168"/>
      <c r="D141" s="168"/>
      <c r="E141" s="167"/>
      <c r="F141" s="167"/>
      <c r="G141" s="167"/>
      <c r="H141" s="169"/>
      <c r="I141" s="169"/>
      <c r="J141" s="169"/>
      <c r="K141" s="169"/>
      <c r="L141" s="167"/>
      <c r="M141" s="97"/>
      <c r="N141" s="97"/>
      <c r="O141" s="105"/>
      <c r="P141" s="170"/>
      <c r="Q141" s="97"/>
      <c r="R141" s="97"/>
    </row>
    <row r="142" spans="1:22" ht="12.75">
      <c r="A142" s="165" t="s">
        <v>1293</v>
      </c>
      <c r="B142" s="27"/>
      <c r="C142" s="27"/>
      <c r="D142" s="27"/>
      <c r="E142" s="4"/>
      <c r="F142" s="4"/>
      <c r="G142" s="4"/>
      <c r="H142" s="4"/>
      <c r="I142" s="4"/>
      <c r="J142" s="4"/>
      <c r="K142" s="4"/>
      <c r="L142" s="4"/>
      <c r="M142" s="3"/>
      <c r="N142" s="3"/>
      <c r="O142" s="40"/>
      <c r="T142" s="300"/>
      <c r="U142" s="386"/>
      <c r="V142" s="294"/>
    </row>
    <row r="143" spans="1:15" ht="12.75">
      <c r="A143" s="165" t="s">
        <v>1145</v>
      </c>
      <c r="B143" s="27"/>
      <c r="C143" s="27"/>
      <c r="D143" s="27"/>
      <c r="E143" s="4"/>
      <c r="F143" s="4"/>
      <c r="G143" s="4"/>
      <c r="H143" s="4"/>
      <c r="I143" s="4"/>
      <c r="J143" s="4"/>
      <c r="K143" s="4"/>
      <c r="L143" s="4"/>
      <c r="M143" s="3"/>
      <c r="N143" s="3"/>
      <c r="O143" s="40"/>
    </row>
    <row r="144" spans="1:15" ht="12.75">
      <c r="A144" s="5"/>
      <c r="B144" s="27"/>
      <c r="C144" s="27"/>
      <c r="D144" s="27"/>
      <c r="E144" s="4"/>
      <c r="F144" s="4"/>
      <c r="G144" s="4"/>
      <c r="H144" s="4"/>
      <c r="I144" s="4"/>
      <c r="J144" s="4"/>
      <c r="K144" s="4"/>
      <c r="L144" s="4"/>
      <c r="M144" s="3"/>
      <c r="N144" s="3"/>
      <c r="O144" s="40"/>
    </row>
    <row r="145" spans="1:15" ht="12.75">
      <c r="A145" s="3" t="s">
        <v>466</v>
      </c>
      <c r="B145" s="40"/>
      <c r="C145" s="40"/>
      <c r="D145" s="40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40"/>
    </row>
    <row r="146" spans="1:15" ht="12.75">
      <c r="A146" s="3"/>
      <c r="B146" s="40"/>
      <c r="C146" s="40"/>
      <c r="D146" s="40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40"/>
    </row>
    <row r="147" spans="1:15" ht="12.75">
      <c r="A147" s="3" t="s">
        <v>469</v>
      </c>
      <c r="B147" s="40"/>
      <c r="C147" s="40"/>
      <c r="D147" s="40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40"/>
    </row>
    <row r="148" spans="1:15" ht="12.75">
      <c r="A148" s="3"/>
      <c r="B148" s="40"/>
      <c r="C148" s="40"/>
      <c r="D148" s="40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40"/>
    </row>
    <row r="149" spans="1:15" ht="12.75">
      <c r="A149" s="3" t="s">
        <v>971</v>
      </c>
      <c r="B149" s="40"/>
      <c r="C149" s="40"/>
      <c r="D149" s="40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40"/>
    </row>
    <row r="150" spans="1:15" ht="12.75">
      <c r="A150" s="3"/>
      <c r="B150" s="40"/>
      <c r="C150" s="40"/>
      <c r="D150" s="40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40"/>
    </row>
    <row r="151" spans="1:15" ht="12.75">
      <c r="A151" s="3" t="s">
        <v>470</v>
      </c>
      <c r="B151" s="40"/>
      <c r="C151" s="40"/>
      <c r="D151" s="40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40"/>
    </row>
    <row r="152" spans="1:15" ht="12.75">
      <c r="A152" s="3"/>
      <c r="B152" s="40"/>
      <c r="C152" s="40"/>
      <c r="D152" s="40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40"/>
    </row>
    <row r="153" spans="1:15" ht="12.75">
      <c r="A153" s="3" t="s">
        <v>471</v>
      </c>
      <c r="B153" s="40"/>
      <c r="C153" s="40"/>
      <c r="D153" s="40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40"/>
    </row>
    <row r="154" spans="1:15" ht="12.75">
      <c r="A154" s="3"/>
      <c r="B154" s="40"/>
      <c r="C154" s="40"/>
      <c r="D154" s="40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40"/>
    </row>
    <row r="155" spans="1:15" ht="12.75">
      <c r="A155" s="3" t="s">
        <v>959</v>
      </c>
      <c r="B155" s="40"/>
      <c r="C155" s="40"/>
      <c r="D155" s="40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40"/>
    </row>
    <row r="156" spans="1:15" ht="12.75">
      <c r="A156" s="3"/>
      <c r="B156" s="40"/>
      <c r="C156" s="40"/>
      <c r="D156" s="40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40"/>
    </row>
    <row r="157" spans="1:15" ht="12.75">
      <c r="A157" s="3" t="s">
        <v>749</v>
      </c>
      <c r="B157" s="40"/>
      <c r="C157" s="40"/>
      <c r="D157" s="40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40"/>
    </row>
    <row r="158" spans="1:15" ht="12.75">
      <c r="A158" s="3"/>
      <c r="B158" s="40"/>
      <c r="C158" s="40"/>
      <c r="D158" s="40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40"/>
    </row>
    <row r="159" spans="1:15" ht="12.75">
      <c r="A159" s="3" t="s">
        <v>750</v>
      </c>
      <c r="B159" s="40"/>
      <c r="C159" s="40"/>
      <c r="D159" s="40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40"/>
    </row>
    <row r="160" spans="1:15" ht="12.75">
      <c r="A160" s="3" t="s">
        <v>956</v>
      </c>
      <c r="B160" s="40"/>
      <c r="C160" s="40"/>
      <c r="D160" s="40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40"/>
    </row>
    <row r="161" spans="1:15" ht="12.75">
      <c r="A161" s="3" t="s">
        <v>957</v>
      </c>
      <c r="B161" s="40"/>
      <c r="C161" s="40"/>
      <c r="D161" s="40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40"/>
    </row>
    <row r="162" spans="1:15" ht="12.75">
      <c r="A162" s="3"/>
      <c r="B162" s="40"/>
      <c r="C162" s="40"/>
      <c r="D162" s="40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40"/>
    </row>
    <row r="163" spans="1:15" ht="12.75">
      <c r="A163" s="3" t="s">
        <v>472</v>
      </c>
      <c r="B163" s="40"/>
      <c r="C163" s="40"/>
      <c r="D163" s="40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40"/>
    </row>
    <row r="164" spans="1:15" ht="12.75">
      <c r="A164" s="3"/>
      <c r="B164" s="40"/>
      <c r="C164" s="40"/>
      <c r="D164" s="40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40"/>
    </row>
    <row r="165" spans="1:15" ht="12.75">
      <c r="A165" s="3" t="s">
        <v>477</v>
      </c>
      <c r="B165" s="40"/>
      <c r="C165" s="40"/>
      <c r="D165" s="40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40"/>
    </row>
    <row r="166" spans="1:15" ht="12.75">
      <c r="A166" s="3"/>
      <c r="B166" s="40"/>
      <c r="C166" s="40"/>
      <c r="D166" s="40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40"/>
    </row>
    <row r="167" spans="1:18" ht="12.75">
      <c r="A167" s="3" t="s">
        <v>890</v>
      </c>
      <c r="B167" s="40"/>
      <c r="C167" s="40"/>
      <c r="D167" s="40"/>
      <c r="E167" s="3"/>
      <c r="F167" s="3"/>
      <c r="G167" s="3"/>
      <c r="H167" s="3"/>
      <c r="I167" s="3"/>
      <c r="J167" s="3"/>
      <c r="K167" s="3"/>
      <c r="L167" s="3"/>
      <c r="M167" s="5"/>
      <c r="N167" s="5"/>
      <c r="O167" s="40"/>
      <c r="P167" s="37"/>
      <c r="Q167" s="5"/>
      <c r="R167" s="5"/>
    </row>
    <row r="168" spans="1:18" ht="12.75">
      <c r="A168" s="3" t="s">
        <v>1341</v>
      </c>
      <c r="B168" s="40"/>
      <c r="C168" s="40"/>
      <c r="D168" s="40"/>
      <c r="E168" s="3"/>
      <c r="F168" s="3"/>
      <c r="G168" s="3"/>
      <c r="H168" s="3"/>
      <c r="I168" s="3"/>
      <c r="J168" s="3"/>
      <c r="K168" s="3"/>
      <c r="L168" s="3"/>
      <c r="M168" s="5"/>
      <c r="N168" s="5"/>
      <c r="O168" s="40"/>
      <c r="P168" s="37"/>
      <c r="Q168" s="5"/>
      <c r="R168" s="5"/>
    </row>
    <row r="169" spans="1:15" ht="12.75">
      <c r="A169" s="3" t="s">
        <v>891</v>
      </c>
      <c r="B169" s="40"/>
      <c r="C169" s="40"/>
      <c r="D169" s="40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40"/>
    </row>
    <row r="170" spans="1:15" ht="12.75">
      <c r="A170" s="3" t="s">
        <v>479</v>
      </c>
      <c r="B170" s="40"/>
      <c r="C170" s="40"/>
      <c r="D170" s="40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40"/>
    </row>
    <row r="171" spans="1:15" ht="12.75">
      <c r="A171" s="3" t="s">
        <v>396</v>
      </c>
      <c r="B171" s="40"/>
      <c r="C171" s="40"/>
      <c r="D171" s="40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40"/>
    </row>
    <row r="172" spans="1:15" ht="12.75">
      <c r="A172" s="3" t="s">
        <v>601</v>
      </c>
      <c r="B172" s="40"/>
      <c r="C172" s="40"/>
      <c r="D172" s="40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40"/>
    </row>
    <row r="173" spans="1:15" ht="12.75">
      <c r="A173" s="3" t="s">
        <v>605</v>
      </c>
      <c r="B173" s="40"/>
      <c r="C173" s="40"/>
      <c r="D173" s="40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40"/>
    </row>
    <row r="174" spans="1:15" ht="12.75">
      <c r="A174" s="3"/>
      <c r="B174" s="40"/>
      <c r="C174" s="40"/>
      <c r="D174" s="40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40"/>
    </row>
    <row r="175" spans="1:15" ht="12.75">
      <c r="A175" s="3" t="s">
        <v>480</v>
      </c>
      <c r="B175" s="40"/>
      <c r="C175" s="40"/>
      <c r="D175" s="40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40"/>
    </row>
    <row r="176" spans="1:15" ht="12.75">
      <c r="A176" s="3" t="s">
        <v>481</v>
      </c>
      <c r="B176" s="40"/>
      <c r="C176" s="40"/>
      <c r="D176" s="40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40"/>
    </row>
    <row r="177" spans="1:15" ht="12.75">
      <c r="A177" s="3" t="s">
        <v>482</v>
      </c>
      <c r="B177" s="40"/>
      <c r="C177" s="40"/>
      <c r="D177" s="40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40"/>
    </row>
    <row r="178" spans="1:15" ht="12.75">
      <c r="A178" s="3" t="s">
        <v>125</v>
      </c>
      <c r="B178" s="40"/>
      <c r="C178" s="40"/>
      <c r="D178" s="40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40"/>
    </row>
    <row r="179" spans="1:15" ht="12.75">
      <c r="A179" s="3" t="s">
        <v>960</v>
      </c>
      <c r="B179" s="40"/>
      <c r="C179" s="40"/>
      <c r="D179" s="40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40"/>
    </row>
    <row r="180" spans="1:15" ht="12.75">
      <c r="A180" s="3" t="s">
        <v>962</v>
      </c>
      <c r="B180" s="40"/>
      <c r="C180" s="40"/>
      <c r="D180" s="40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40"/>
    </row>
    <row r="181" spans="1:15" ht="12.75">
      <c r="A181" s="3"/>
      <c r="B181" s="40"/>
      <c r="C181" s="40"/>
      <c r="D181" s="40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40"/>
    </row>
    <row r="182" spans="1:15" ht="12.75">
      <c r="A182" s="3" t="s">
        <v>126</v>
      </c>
      <c r="B182" s="40"/>
      <c r="C182" s="40"/>
      <c r="D182" s="40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40"/>
    </row>
    <row r="183" spans="1:24" ht="12.75">
      <c r="A183" s="3" t="s">
        <v>425</v>
      </c>
      <c r="B183" s="3"/>
      <c r="C183" s="40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/>
      <c r="Q183"/>
      <c r="R183"/>
      <c r="S183" s="349"/>
      <c r="W183"/>
      <c r="X183"/>
    </row>
    <row r="184" spans="1:15" ht="12.75">
      <c r="A184" s="3"/>
      <c r="B184" s="40"/>
      <c r="C184" s="40"/>
      <c r="D184" s="40"/>
      <c r="E184" s="5"/>
      <c r="F184" s="5"/>
      <c r="G184" s="5"/>
      <c r="H184" s="5"/>
      <c r="I184" s="5"/>
      <c r="J184" s="5"/>
      <c r="K184" s="5"/>
      <c r="L184" s="5"/>
      <c r="M184" s="3"/>
      <c r="N184" s="3"/>
      <c r="O184" s="40"/>
    </row>
    <row r="185" spans="1:15" ht="12.75">
      <c r="A185" s="3" t="s">
        <v>958</v>
      </c>
      <c r="B185" s="40"/>
      <c r="C185" s="40"/>
      <c r="D185" s="40"/>
      <c r="E185" s="5"/>
      <c r="F185" s="5"/>
      <c r="G185" s="5"/>
      <c r="H185" s="5"/>
      <c r="I185" s="5"/>
      <c r="J185" s="5"/>
      <c r="K185" s="5"/>
      <c r="L185" s="5"/>
      <c r="M185" s="3"/>
      <c r="N185" s="3"/>
      <c r="O185" s="40"/>
    </row>
    <row r="186" spans="1:15" ht="12.75">
      <c r="A186" s="3"/>
      <c r="B186" s="40"/>
      <c r="C186" s="40"/>
      <c r="D186" s="40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40"/>
    </row>
    <row r="187" spans="1:15" ht="12.75">
      <c r="A187" s="5" t="s">
        <v>809</v>
      </c>
      <c r="B187" s="40"/>
      <c r="C187" s="40"/>
      <c r="D187" s="40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40"/>
    </row>
    <row r="188" spans="1:24" s="9" customFormat="1" ht="12.75">
      <c r="A188" s="5"/>
      <c r="B188" s="40"/>
      <c r="C188" s="40"/>
      <c r="D188" s="40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40"/>
      <c r="P188" s="34"/>
      <c r="Q188" s="3"/>
      <c r="R188" s="3"/>
      <c r="S188" s="140"/>
      <c r="T188" s="172"/>
      <c r="U188" s="383"/>
      <c r="V188" s="172"/>
      <c r="W188" s="156"/>
      <c r="X188" s="150"/>
    </row>
    <row r="189" spans="1:24" s="9" customFormat="1" ht="12.75">
      <c r="A189" s="5" t="s">
        <v>810</v>
      </c>
      <c r="B189" s="40"/>
      <c r="C189" s="40"/>
      <c r="D189" s="40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40"/>
      <c r="P189" s="34"/>
      <c r="Q189" s="3"/>
      <c r="R189" s="3"/>
      <c r="S189" s="140"/>
      <c r="T189" s="172"/>
      <c r="U189" s="383"/>
      <c r="V189" s="172"/>
      <c r="W189" s="156"/>
      <c r="X189" s="150"/>
    </row>
    <row r="190" spans="1:15" ht="12.75">
      <c r="A190" s="3"/>
      <c r="B190" s="40"/>
      <c r="C190" s="40"/>
      <c r="D190" s="40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40"/>
    </row>
    <row r="191" spans="1:15" ht="12.75">
      <c r="A191" s="3" t="s">
        <v>811</v>
      </c>
      <c r="B191" s="40"/>
      <c r="C191" s="40"/>
      <c r="D191" s="40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40"/>
    </row>
    <row r="192" spans="1:15" ht="12.75">
      <c r="A192" s="3" t="s">
        <v>728</v>
      </c>
      <c r="B192" s="40"/>
      <c r="C192" s="40"/>
      <c r="D192" s="40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40"/>
    </row>
    <row r="193" spans="1:15" ht="12.75">
      <c r="A193" s="3" t="s">
        <v>729</v>
      </c>
      <c r="B193" s="40"/>
      <c r="C193" s="40"/>
      <c r="D193" s="40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40"/>
    </row>
    <row r="194" spans="1:15" ht="12.75">
      <c r="A194" s="3" t="s">
        <v>730</v>
      </c>
      <c r="B194" s="40"/>
      <c r="C194" s="40"/>
      <c r="D194" s="40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40"/>
    </row>
    <row r="195" spans="1:15" ht="12.75">
      <c r="A195" s="3" t="s">
        <v>965</v>
      </c>
      <c r="B195" s="40"/>
      <c r="C195" s="40"/>
      <c r="D195" s="40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40"/>
    </row>
    <row r="196" spans="1:15" ht="12.75">
      <c r="A196" s="3" t="s">
        <v>964</v>
      </c>
      <c r="B196" s="40"/>
      <c r="C196" s="40"/>
      <c r="D196" s="40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40"/>
    </row>
    <row r="197" spans="1:15" ht="12.75">
      <c r="A197" s="3" t="s">
        <v>733</v>
      </c>
      <c r="B197" s="40"/>
      <c r="C197" s="40"/>
      <c r="D197" s="40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40"/>
    </row>
    <row r="198" spans="1:15" ht="12.75">
      <c r="A198" s="3" t="s">
        <v>734</v>
      </c>
      <c r="B198" s="40"/>
      <c r="C198" s="40"/>
      <c r="D198" s="40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40"/>
    </row>
    <row r="199" spans="1:15" ht="12.75">
      <c r="A199" s="3" t="s">
        <v>735</v>
      </c>
      <c r="B199" s="40"/>
      <c r="C199" s="40"/>
      <c r="D199" s="40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40"/>
    </row>
    <row r="200" spans="1:15" ht="12.75">
      <c r="A200" s="3"/>
      <c r="B200" s="40"/>
      <c r="C200" s="40"/>
      <c r="D200" s="40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40"/>
    </row>
    <row r="201" spans="1:15" ht="12.75">
      <c r="A201" s="3" t="s">
        <v>812</v>
      </c>
      <c r="B201" s="40"/>
      <c r="C201" s="40"/>
      <c r="D201" s="40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40"/>
    </row>
    <row r="202" spans="1:15" ht="12.75">
      <c r="A202" s="3" t="s">
        <v>261</v>
      </c>
      <c r="B202" s="40"/>
      <c r="C202" s="40"/>
      <c r="D202" s="40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40"/>
    </row>
    <row r="203" spans="1:15" ht="12.75">
      <c r="A203" s="3"/>
      <c r="B203" s="40"/>
      <c r="C203" s="40"/>
      <c r="D203" s="40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40"/>
    </row>
    <row r="204" spans="1:15" ht="12.75">
      <c r="A204" s="3" t="s">
        <v>818</v>
      </c>
      <c r="B204" s="40"/>
      <c r="C204" s="40"/>
      <c r="D204" s="40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40"/>
    </row>
    <row r="205" spans="1:15" ht="12.75">
      <c r="A205" s="3" t="s">
        <v>488</v>
      </c>
      <c r="B205" s="40"/>
      <c r="C205" s="40"/>
      <c r="D205" s="40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40"/>
    </row>
    <row r="206" spans="1:15" ht="12.75">
      <c r="A206" s="3"/>
      <c r="B206" s="40"/>
      <c r="C206" s="40"/>
      <c r="D206" s="40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40"/>
    </row>
    <row r="207" spans="1:15" ht="12.75">
      <c r="A207" s="3" t="s">
        <v>821</v>
      </c>
      <c r="B207" s="40"/>
      <c r="C207" s="40"/>
      <c r="D207" s="40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40"/>
    </row>
    <row r="208" spans="1:15" ht="12.75">
      <c r="A208" s="3" t="s">
        <v>489</v>
      </c>
      <c r="B208" s="40"/>
      <c r="C208" s="40"/>
      <c r="D208" s="40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40"/>
    </row>
    <row r="209" spans="1:15" ht="12.75">
      <c r="A209" s="3"/>
      <c r="B209" s="40"/>
      <c r="C209" s="40"/>
      <c r="D209" s="40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40"/>
    </row>
    <row r="210" spans="1:15" ht="12.75">
      <c r="A210" s="3" t="s">
        <v>963</v>
      </c>
      <c r="B210" s="40"/>
      <c r="C210" s="40"/>
      <c r="D210" s="40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40"/>
    </row>
    <row r="211" spans="1:15" ht="12.75">
      <c r="A211" s="3"/>
      <c r="B211" s="40"/>
      <c r="C211" s="40"/>
      <c r="D211" s="40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40"/>
    </row>
    <row r="212" spans="1:15" ht="12.75">
      <c r="A212" s="5" t="s">
        <v>421</v>
      </c>
      <c r="B212" s="40"/>
      <c r="C212" s="40"/>
      <c r="D212" s="40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40"/>
    </row>
    <row r="213" spans="1:15" ht="12.75">
      <c r="A213" s="5" t="s">
        <v>972</v>
      </c>
      <c r="B213" s="40"/>
      <c r="C213" s="40"/>
      <c r="D213" s="40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40"/>
    </row>
    <row r="214" spans="1:15" ht="12.75">
      <c r="A214" s="5" t="s">
        <v>875</v>
      </c>
      <c r="B214" s="40"/>
      <c r="C214" s="40"/>
      <c r="D214" s="40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40"/>
    </row>
    <row r="215" spans="1:15" ht="12.75">
      <c r="A215" s="5" t="s">
        <v>880</v>
      </c>
      <c r="B215" s="40"/>
      <c r="C215" s="40"/>
      <c r="D215" s="40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40"/>
    </row>
    <row r="216" spans="1:15" ht="12.75">
      <c r="A216" s="5" t="s">
        <v>879</v>
      </c>
      <c r="B216" s="40"/>
      <c r="C216" s="40"/>
      <c r="D216" s="40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40"/>
    </row>
    <row r="217" spans="1:15" ht="12.75">
      <c r="A217" s="5"/>
      <c r="B217" s="40"/>
      <c r="C217" s="40"/>
      <c r="D217" s="40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40"/>
    </row>
    <row r="218" spans="1:19" ht="12.75">
      <c r="A218" s="5" t="s">
        <v>1059</v>
      </c>
      <c r="B218" s="40"/>
      <c r="C218" s="40"/>
      <c r="D218" s="33"/>
      <c r="E218" s="33"/>
      <c r="F218" s="3"/>
      <c r="G218" s="40"/>
      <c r="H218" s="30"/>
      <c r="I218" s="30"/>
      <c r="J218" s="3"/>
      <c r="K218" s="3"/>
      <c r="L218" s="40"/>
      <c r="M218" s="3"/>
      <c r="N218" s="3"/>
      <c r="O218" s="3"/>
      <c r="P218" s="40"/>
      <c r="Q218"/>
      <c r="R218" s="10"/>
      <c r="S218" s="10"/>
    </row>
    <row r="219" spans="1:19" ht="15">
      <c r="A219" s="367" t="s">
        <v>1057</v>
      </c>
      <c r="B219" s="40"/>
      <c r="C219" s="40"/>
      <c r="D219" s="33"/>
      <c r="E219" s="33"/>
      <c r="F219" s="3"/>
      <c r="G219" s="40"/>
      <c r="H219" s="30"/>
      <c r="I219" s="30"/>
      <c r="J219" s="3"/>
      <c r="K219" s="3"/>
      <c r="L219" s="40"/>
      <c r="M219" s="3"/>
      <c r="N219" s="3"/>
      <c r="O219" s="3"/>
      <c r="P219" s="40"/>
      <c r="Q219"/>
      <c r="R219" s="10"/>
      <c r="S219" s="10"/>
    </row>
    <row r="220" spans="1:19" ht="15">
      <c r="A220" s="367" t="s">
        <v>1053</v>
      </c>
      <c r="B220" s="40"/>
      <c r="C220" s="40"/>
      <c r="D220" s="33"/>
      <c r="E220" s="33"/>
      <c r="F220" s="3"/>
      <c r="G220" s="40"/>
      <c r="H220" s="30"/>
      <c r="I220" s="30"/>
      <c r="J220" s="3"/>
      <c r="K220" s="3"/>
      <c r="L220" s="40"/>
      <c r="M220" s="3"/>
      <c r="N220" s="3"/>
      <c r="O220" s="3"/>
      <c r="P220" s="40"/>
      <c r="Q220"/>
      <c r="R220" s="10"/>
      <c r="S220" s="10"/>
    </row>
    <row r="221" spans="1:19" ht="15">
      <c r="A221" s="367" t="s">
        <v>1056</v>
      </c>
      <c r="B221" s="40"/>
      <c r="C221" s="40"/>
      <c r="D221" s="33"/>
      <c r="E221" s="33"/>
      <c r="F221" s="3"/>
      <c r="G221" s="40"/>
      <c r="H221" s="30"/>
      <c r="I221" s="30"/>
      <c r="J221" s="3"/>
      <c r="K221" s="3"/>
      <c r="L221" s="40"/>
      <c r="M221" s="3"/>
      <c r="N221" s="3"/>
      <c r="O221" s="3"/>
      <c r="P221" s="40"/>
      <c r="Q221"/>
      <c r="R221" s="10"/>
      <c r="S221" s="10"/>
    </row>
    <row r="222" spans="1:15" ht="12.75">
      <c r="A222" s="5"/>
      <c r="B222" s="40"/>
      <c r="C222" s="40"/>
      <c r="D222" s="40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40"/>
    </row>
    <row r="223" spans="1:15" ht="12.75">
      <c r="A223" s="5" t="s">
        <v>420</v>
      </c>
      <c r="B223" s="40"/>
      <c r="C223" s="40"/>
      <c r="D223" s="40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40"/>
    </row>
    <row r="224" spans="1:15" ht="12.75">
      <c r="A224" s="5"/>
      <c r="B224" s="40"/>
      <c r="C224" s="40"/>
      <c r="D224" s="40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40"/>
    </row>
    <row r="225" spans="1:15" ht="12.75">
      <c r="A225" s="289" t="s">
        <v>1140</v>
      </c>
      <c r="B225" s="40"/>
      <c r="C225" s="40"/>
      <c r="D225" s="40" t="s">
        <v>532</v>
      </c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40"/>
    </row>
    <row r="226" spans="1:15" ht="12.75">
      <c r="A226" s="3" t="s">
        <v>536</v>
      </c>
      <c r="B226" s="40"/>
      <c r="C226" s="40"/>
      <c r="D226" s="40" t="s">
        <v>533</v>
      </c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40"/>
    </row>
    <row r="227" spans="1:15" ht="12.75">
      <c r="A227" s="6" t="s">
        <v>537</v>
      </c>
      <c r="B227" s="41"/>
      <c r="C227" s="40"/>
      <c r="D227" s="40" t="s">
        <v>534</v>
      </c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40"/>
    </row>
    <row r="228" spans="1:15" ht="12.75">
      <c r="A228" s="3" t="s">
        <v>660</v>
      </c>
      <c r="B228" s="41"/>
      <c r="C228" s="40"/>
      <c r="D228" s="40" t="s">
        <v>670</v>
      </c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40"/>
    </row>
    <row r="229" spans="1:15" ht="12.75">
      <c r="A229" s="7" t="s">
        <v>538</v>
      </c>
      <c r="B229" s="41"/>
      <c r="C229" s="40"/>
      <c r="D229" s="41" t="s">
        <v>535</v>
      </c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40"/>
    </row>
    <row r="230" spans="1:15" ht="12.75">
      <c r="A230" s="3" t="s">
        <v>540</v>
      </c>
      <c r="B230" s="40"/>
      <c r="C230" s="40"/>
      <c r="D230" s="40" t="s">
        <v>560</v>
      </c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40"/>
    </row>
    <row r="231" spans="1:15" ht="12.75">
      <c r="A231" s="3" t="s">
        <v>550</v>
      </c>
      <c r="B231" s="40"/>
      <c r="C231" s="40"/>
      <c r="D231" s="40" t="s">
        <v>563</v>
      </c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40"/>
    </row>
    <row r="232" spans="1:15" ht="12.75">
      <c r="A232" s="3" t="s">
        <v>551</v>
      </c>
      <c r="B232" s="40"/>
      <c r="C232" s="40"/>
      <c r="D232" s="40" t="s">
        <v>564</v>
      </c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40"/>
    </row>
    <row r="233" spans="1:15" ht="12.75">
      <c r="A233" s="7" t="s">
        <v>661</v>
      </c>
      <c r="B233" s="40"/>
      <c r="C233" s="40"/>
      <c r="D233" s="40" t="s">
        <v>565</v>
      </c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40"/>
    </row>
    <row r="234" spans="1:15" ht="12.75">
      <c r="A234" s="12" t="s">
        <v>679</v>
      </c>
      <c r="B234" s="40"/>
      <c r="C234" s="40"/>
      <c r="D234" s="40" t="s">
        <v>566</v>
      </c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40"/>
    </row>
    <row r="235" spans="1:15" ht="12.75">
      <c r="A235" s="7" t="s">
        <v>1368</v>
      </c>
      <c r="B235" s="40"/>
      <c r="C235" s="40"/>
      <c r="D235" s="40" t="s">
        <v>567</v>
      </c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40"/>
    </row>
    <row r="236" spans="1:15" ht="12.75">
      <c r="A236" s="7" t="s">
        <v>552</v>
      </c>
      <c r="B236" s="40"/>
      <c r="C236" s="40"/>
      <c r="D236" s="40" t="s">
        <v>568</v>
      </c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40"/>
    </row>
    <row r="237" spans="1:12" ht="12.75">
      <c r="A237" s="6" t="s">
        <v>553</v>
      </c>
      <c r="B237" s="3"/>
      <c r="C237" s="40"/>
      <c r="D237" s="107" t="s">
        <v>1098</v>
      </c>
      <c r="E237" s="35"/>
      <c r="F237" s="3"/>
      <c r="G237" s="3"/>
      <c r="H237" s="3"/>
      <c r="I237" s="3"/>
      <c r="J237" s="3"/>
      <c r="K237" s="3"/>
      <c r="L237" s="3"/>
    </row>
    <row r="238" spans="1:14" ht="12.75">
      <c r="A238" s="6" t="s">
        <v>554</v>
      </c>
      <c r="B238" s="40"/>
      <c r="C238" s="40"/>
      <c r="D238" s="40" t="s">
        <v>683</v>
      </c>
      <c r="E238" s="3"/>
      <c r="F238" s="3"/>
      <c r="G238" s="3"/>
      <c r="H238" s="3"/>
      <c r="I238" s="3"/>
      <c r="J238" s="3"/>
      <c r="K238" s="3"/>
      <c r="L238" s="3"/>
      <c r="M238" s="3"/>
      <c r="N238" s="3"/>
    </row>
    <row r="239" spans="1:14" ht="12.75">
      <c r="A239" s="197" t="s">
        <v>25</v>
      </c>
      <c r="B239" s="40"/>
      <c r="C239" s="40"/>
      <c r="D239" s="106" t="s">
        <v>572</v>
      </c>
      <c r="E239" s="3"/>
      <c r="F239" s="3"/>
      <c r="G239" s="3"/>
      <c r="H239" s="3"/>
      <c r="I239" s="3"/>
      <c r="J239" s="3"/>
      <c r="K239" s="3"/>
      <c r="L239" s="3"/>
      <c r="M239" s="3"/>
      <c r="N239" s="3"/>
    </row>
    <row r="240" spans="1:14" ht="12.75">
      <c r="A240" s="359" t="s">
        <v>345</v>
      </c>
      <c r="B240" s="40"/>
      <c r="C240" s="40"/>
      <c r="D240" s="40" t="s">
        <v>694</v>
      </c>
      <c r="E240" s="3"/>
      <c r="F240" s="3"/>
      <c r="G240" s="3"/>
      <c r="H240" s="3"/>
      <c r="I240" s="3"/>
      <c r="J240" s="3"/>
      <c r="K240" s="3"/>
      <c r="L240" s="3"/>
      <c r="M240" s="3"/>
      <c r="N240" s="3"/>
    </row>
    <row r="241" spans="1:15" ht="12.75">
      <c r="A241" s="3" t="s">
        <v>555</v>
      </c>
      <c r="B241" s="40"/>
      <c r="C241" s="40"/>
      <c r="D241" s="7" t="s">
        <v>26</v>
      </c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40"/>
    </row>
    <row r="242" spans="1:15" ht="12.75">
      <c r="A242" s="6" t="s">
        <v>556</v>
      </c>
      <c r="B242" s="40"/>
      <c r="C242" s="40"/>
      <c r="D242" s="40" t="s">
        <v>569</v>
      </c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40"/>
    </row>
    <row r="243" spans="1:24" ht="12.75">
      <c r="A243" s="6" t="s">
        <v>557</v>
      </c>
      <c r="B243" s="40"/>
      <c r="C243" s="40"/>
      <c r="D243" s="40" t="s">
        <v>570</v>
      </c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40"/>
      <c r="V243" s="291"/>
      <c r="W243" s="16"/>
      <c r="X243"/>
    </row>
    <row r="244" spans="1:15" ht="12.75">
      <c r="A244" s="7" t="s">
        <v>558</v>
      </c>
      <c r="B244" s="40"/>
      <c r="C244" s="40"/>
      <c r="D244" s="41" t="s">
        <v>571</v>
      </c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40"/>
    </row>
    <row r="245" spans="1:24" s="6" customFormat="1" ht="12.75">
      <c r="A245" s="6" t="s">
        <v>620</v>
      </c>
      <c r="B245" s="40"/>
      <c r="C245" s="40"/>
      <c r="D245" s="40" t="s">
        <v>848</v>
      </c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40"/>
      <c r="P245" s="34"/>
      <c r="Q245" s="3"/>
      <c r="R245" s="3"/>
      <c r="S245" s="140"/>
      <c r="T245" s="292"/>
      <c r="U245" s="388"/>
      <c r="V245" s="292"/>
      <c r="W245" s="157"/>
      <c r="X245" s="158"/>
    </row>
    <row r="246" spans="1:22" s="3" customFormat="1" ht="12.75">
      <c r="A246" s="6" t="s">
        <v>559</v>
      </c>
      <c r="B246" s="41"/>
      <c r="C246" s="41"/>
      <c r="H246" s="35"/>
      <c r="I246" s="35"/>
      <c r="J246" s="35"/>
      <c r="K246" s="6"/>
      <c r="L246" s="6"/>
      <c r="M246" s="6"/>
      <c r="N246" s="6"/>
      <c r="O246" s="41"/>
      <c r="P246" s="38"/>
      <c r="Q246" s="36"/>
      <c r="R246" s="36"/>
      <c r="S246" s="140"/>
      <c r="T246" s="293"/>
      <c r="U246" s="389"/>
      <c r="V246" s="293"/>
    </row>
    <row r="247" spans="1:22" s="3" customFormat="1" ht="12.75">
      <c r="A247" s="6" t="s">
        <v>539</v>
      </c>
      <c r="B247" s="40"/>
      <c r="C247" s="40"/>
      <c r="D247" s="40"/>
      <c r="F247" s="35"/>
      <c r="N247" s="40"/>
      <c r="O247" s="34"/>
      <c r="R247" s="39"/>
      <c r="S247" s="140"/>
      <c r="T247" s="293"/>
      <c r="U247" s="389"/>
      <c r="V247" s="293"/>
    </row>
    <row r="248" spans="1:22" s="3" customFormat="1" ht="12.75">
      <c r="A248" t="s">
        <v>716</v>
      </c>
      <c r="B248" s="6"/>
      <c r="C248" s="41"/>
      <c r="D248" s="40"/>
      <c r="O248" s="40"/>
      <c r="P248" s="34"/>
      <c r="S248" s="140"/>
      <c r="T248" s="293"/>
      <c r="U248" s="389"/>
      <c r="V248" s="293"/>
    </row>
    <row r="249" spans="1:24" ht="12.75">
      <c r="A249" s="107" t="s">
        <v>592</v>
      </c>
      <c r="B249" s="40"/>
      <c r="C249" s="40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40"/>
      <c r="S249" s="216"/>
      <c r="W249"/>
      <c r="X249"/>
    </row>
    <row r="250" spans="1:24" ht="12.75">
      <c r="A250" s="3"/>
      <c r="B250" s="3"/>
      <c r="C250" s="40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R250" s="4"/>
      <c r="S250" s="352"/>
      <c r="W250"/>
      <c r="X250"/>
    </row>
    <row r="251" spans="1:24" ht="12.75">
      <c r="A251" s="3" t="s">
        <v>251</v>
      </c>
      <c r="B251" s="3"/>
      <c r="C251" s="40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R251" s="4"/>
      <c r="S251" s="352"/>
      <c r="W251"/>
      <c r="X251"/>
    </row>
    <row r="252" spans="1:19" ht="12.75">
      <c r="A252" s="3"/>
      <c r="B252" s="3"/>
      <c r="C252" s="40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R252" s="4"/>
      <c r="S252" s="352"/>
    </row>
    <row r="253" spans="1:19" ht="12.75">
      <c r="A253" s="142" t="s">
        <v>813</v>
      </c>
      <c r="B253" s="3"/>
      <c r="C253" s="40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/>
      <c r="Q253"/>
      <c r="R253" s="10"/>
      <c r="S253" s="349"/>
    </row>
    <row r="254" spans="1:19" ht="12.75">
      <c r="A254" s="3" t="s">
        <v>817</v>
      </c>
      <c r="B254" s="3"/>
      <c r="C254" s="40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/>
      <c r="Q254"/>
      <c r="R254" s="10"/>
      <c r="S254" s="349"/>
    </row>
    <row r="255" spans="1:19" ht="12.75">
      <c r="A255" s="3"/>
      <c r="B255" s="3"/>
      <c r="C255" s="40"/>
      <c r="D255" s="40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/>
      <c r="Q255"/>
      <c r="R255" s="10"/>
      <c r="S255" s="349"/>
    </row>
    <row r="256" spans="1:15" ht="12.75">
      <c r="A256" s="3" t="s">
        <v>990</v>
      </c>
      <c r="B256" s="40"/>
      <c r="C256" s="40"/>
      <c r="D256" s="40"/>
      <c r="E256" s="3"/>
      <c r="F256" s="3"/>
      <c r="G256" s="3"/>
      <c r="M256" s="3"/>
      <c r="N256" s="3"/>
      <c r="O256" s="40"/>
    </row>
    <row r="257" spans="1:15" ht="12.75">
      <c r="A257" s="3" t="s">
        <v>998</v>
      </c>
      <c r="B257" s="40"/>
      <c r="C257" s="40"/>
      <c r="D257" s="40"/>
      <c r="E257" s="3" t="s">
        <v>687</v>
      </c>
      <c r="F257" s="3"/>
      <c r="G257" s="3"/>
      <c r="H257" s="3"/>
      <c r="I257" s="3"/>
      <c r="J257" s="3"/>
      <c r="K257" s="3"/>
      <c r="L257" s="3"/>
      <c r="M257" s="3"/>
      <c r="N257" s="3"/>
      <c r="O257" s="40"/>
    </row>
    <row r="258" spans="1:15" ht="12.75">
      <c r="A258" s="3" t="s">
        <v>994</v>
      </c>
      <c r="B258" s="40"/>
      <c r="C258" s="40"/>
      <c r="D258" s="40"/>
      <c r="E258" s="14"/>
      <c r="F258" s="3"/>
      <c r="G258" s="3"/>
      <c r="H258" s="3"/>
      <c r="I258" s="3"/>
      <c r="J258" s="3"/>
      <c r="K258" s="3"/>
      <c r="L258" s="3"/>
      <c r="M258" s="3"/>
      <c r="N258" s="3"/>
      <c r="O258" s="40"/>
    </row>
    <row r="259" spans="1:15" ht="12.75">
      <c r="A259" s="3" t="s">
        <v>479</v>
      </c>
      <c r="B259" s="40"/>
      <c r="C259" s="40"/>
      <c r="D259" s="40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40"/>
    </row>
    <row r="260" spans="1:15" ht="12.75">
      <c r="A260" s="3"/>
      <c r="B260" s="40"/>
      <c r="C260" s="40"/>
      <c r="D260" s="40"/>
      <c r="E260" s="3" t="s">
        <v>687</v>
      </c>
      <c r="F260" s="3"/>
      <c r="G260" s="3"/>
      <c r="H260" s="3"/>
      <c r="I260" s="3"/>
      <c r="J260" s="3"/>
      <c r="K260" s="3"/>
      <c r="L260" s="3"/>
      <c r="M260" s="3"/>
      <c r="N260" s="3"/>
      <c r="O260" s="40"/>
    </row>
    <row r="261" spans="2:15" ht="12.75">
      <c r="B261" s="40"/>
      <c r="C261" s="40"/>
      <c r="D261" s="40"/>
      <c r="E261" s="14" t="s">
        <v>686</v>
      </c>
      <c r="F261" s="3"/>
      <c r="G261" s="3"/>
      <c r="H261" s="3"/>
      <c r="I261" s="3"/>
      <c r="J261" s="3"/>
      <c r="K261" s="3"/>
      <c r="L261" s="3"/>
      <c r="M261" s="3"/>
      <c r="N261" s="3"/>
      <c r="O261" s="40"/>
    </row>
    <row r="262" spans="2:15" ht="12.75">
      <c r="B262" s="40"/>
      <c r="C262" s="40"/>
      <c r="D262" s="40"/>
      <c r="E262" s="3" t="s">
        <v>1410</v>
      </c>
      <c r="F262" s="3"/>
      <c r="G262" s="3"/>
      <c r="H262" s="3"/>
      <c r="I262" s="3"/>
      <c r="J262" s="3"/>
      <c r="K262" s="3"/>
      <c r="L262" s="3"/>
      <c r="M262" s="3"/>
      <c r="N262" s="3"/>
      <c r="O262" s="40"/>
    </row>
    <row r="263" spans="1:15" ht="12.75">
      <c r="A263" s="3"/>
      <c r="B263" s="40"/>
      <c r="C263" s="40"/>
      <c r="D263" s="40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40"/>
    </row>
    <row r="264" spans="1:15" ht="12.75">
      <c r="A264" s="3"/>
      <c r="B264" s="40"/>
      <c r="C264" s="40"/>
      <c r="D264" s="40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40"/>
    </row>
    <row r="265" spans="1:15" ht="12.75">
      <c r="A265" s="3"/>
      <c r="B265" s="40"/>
      <c r="C265" s="40"/>
      <c r="D265" s="40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40"/>
    </row>
    <row r="266" spans="1:15" ht="12.75">
      <c r="A266" s="3" t="s">
        <v>1016</v>
      </c>
      <c r="B266" s="40"/>
      <c r="C266" s="40"/>
      <c r="D266" s="40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40"/>
    </row>
    <row r="267" spans="1:15" ht="12.75">
      <c r="A267" s="5" t="s">
        <v>1082</v>
      </c>
      <c r="B267" s="40"/>
      <c r="C267" s="40"/>
      <c r="D267" s="40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40"/>
    </row>
    <row r="268" spans="1:15" ht="12.75">
      <c r="A268" s="3" t="s">
        <v>1154</v>
      </c>
      <c r="B268" s="40"/>
      <c r="C268" s="40"/>
      <c r="D268" s="40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40"/>
    </row>
    <row r="269" spans="1:15" ht="12.75">
      <c r="A269" s="3" t="s">
        <v>1114</v>
      </c>
      <c r="B269" s="40"/>
      <c r="C269" s="40"/>
      <c r="D269" s="40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40"/>
    </row>
    <row r="270" spans="1:15" ht="12.75">
      <c r="A270" s="3" t="s">
        <v>1123</v>
      </c>
      <c r="B270" s="40"/>
      <c r="C270" s="40"/>
      <c r="D270" s="40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40"/>
    </row>
    <row r="271" spans="1:15" ht="12.75">
      <c r="A271" s="3" t="s">
        <v>1148</v>
      </c>
      <c r="B271" s="40"/>
      <c r="C271" s="40"/>
      <c r="D271" s="40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40"/>
    </row>
    <row r="272" spans="1:15" ht="12.75">
      <c r="A272" s="3" t="s">
        <v>1173</v>
      </c>
      <c r="B272" s="40"/>
      <c r="C272" s="40"/>
      <c r="D272" s="40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40"/>
    </row>
    <row r="273" spans="1:15" ht="12.75">
      <c r="A273" s="3" t="s">
        <v>1175</v>
      </c>
      <c r="B273" s="40"/>
      <c r="C273" s="40"/>
      <c r="D273" s="40"/>
      <c r="E273" s="3"/>
      <c r="G273" s="3"/>
      <c r="H273" s="3"/>
      <c r="I273" s="3"/>
      <c r="J273" s="3"/>
      <c r="K273" s="3"/>
      <c r="L273" s="3"/>
      <c r="M273" s="3"/>
      <c r="N273" s="3"/>
      <c r="O273" s="40"/>
    </row>
    <row r="274" spans="1:15" ht="12.75">
      <c r="A274" s="3" t="s">
        <v>1259</v>
      </c>
      <c r="B274" s="40"/>
      <c r="C274" s="40"/>
      <c r="D274" s="40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40"/>
    </row>
    <row r="275" spans="1:15" ht="12.75">
      <c r="A275" s="3" t="s">
        <v>1340</v>
      </c>
      <c r="B275" s="40"/>
      <c r="C275" s="40"/>
      <c r="D275" s="40"/>
      <c r="E275" s="3"/>
      <c r="F275" s="11"/>
      <c r="G275" s="3"/>
      <c r="H275" s="3"/>
      <c r="I275" s="3"/>
      <c r="J275" s="3"/>
      <c r="K275" s="3"/>
      <c r="L275" s="3"/>
      <c r="M275" s="3"/>
      <c r="N275" s="3"/>
      <c r="O275" s="40"/>
    </row>
    <row r="276" spans="1:15" ht="12.75">
      <c r="A276" s="3" t="s">
        <v>58</v>
      </c>
      <c r="B276" s="40"/>
      <c r="C276" s="40"/>
      <c r="D276" s="40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40"/>
    </row>
    <row r="277" spans="1:15" ht="12.75">
      <c r="A277" s="3" t="s">
        <v>1267</v>
      </c>
      <c r="B277" s="40"/>
      <c r="C277" s="40"/>
      <c r="D277" s="40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40"/>
    </row>
    <row r="278" spans="1:15" ht="12.75">
      <c r="A278" s="3" t="s">
        <v>638</v>
      </c>
      <c r="B278" s="40"/>
      <c r="C278" s="40"/>
      <c r="D278" s="40"/>
      <c r="E278" s="3"/>
      <c r="F278" s="11"/>
      <c r="G278" s="3"/>
      <c r="H278" s="3"/>
      <c r="I278" s="3"/>
      <c r="J278" s="3"/>
      <c r="K278" s="3"/>
      <c r="L278" s="3"/>
      <c r="M278" s="3"/>
      <c r="N278" s="3"/>
      <c r="O278" s="40"/>
    </row>
    <row r="279" spans="1:15" ht="12.75">
      <c r="A279" s="3" t="s">
        <v>87</v>
      </c>
      <c r="B279" s="40"/>
      <c r="C279" s="40"/>
      <c r="D279" s="40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40"/>
    </row>
    <row r="280" spans="1:15" ht="12.75">
      <c r="A280" s="3" t="s">
        <v>751</v>
      </c>
      <c r="B280" s="40"/>
      <c r="C280" s="40"/>
      <c r="D280" s="40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40"/>
    </row>
    <row r="281" spans="1:15" ht="12.75">
      <c r="A281" s="3" t="s">
        <v>752</v>
      </c>
      <c r="B281" s="40"/>
      <c r="C281" s="40"/>
      <c r="D281" s="40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40"/>
    </row>
    <row r="282" spans="1:15" ht="12.75">
      <c r="A282" s="3" t="s">
        <v>246</v>
      </c>
      <c r="B282" s="40"/>
      <c r="C282" s="40"/>
      <c r="D282" s="40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40"/>
    </row>
    <row r="283" spans="1:15" ht="12.75">
      <c r="A283" s="3" t="s">
        <v>544</v>
      </c>
      <c r="B283" s="40"/>
      <c r="C283" s="40"/>
      <c r="D283" s="40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40"/>
    </row>
    <row r="284" spans="1:15" ht="12.75">
      <c r="A284" s="3" t="s">
        <v>545</v>
      </c>
      <c r="B284" s="40"/>
      <c r="C284" s="40"/>
      <c r="D284" s="40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40"/>
    </row>
    <row r="285" spans="1:15" ht="12.75">
      <c r="A285" s="3" t="s">
        <v>119</v>
      </c>
      <c r="B285" s="40"/>
      <c r="C285" s="40"/>
      <c r="D285" s="40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40"/>
    </row>
    <row r="286" spans="1:15" ht="12.75">
      <c r="A286" s="3" t="s">
        <v>120</v>
      </c>
      <c r="B286" s="40"/>
      <c r="C286" s="40"/>
      <c r="D286" s="40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40"/>
    </row>
    <row r="287" spans="1:15" ht="12.75">
      <c r="A287" s="3" t="s">
        <v>1254</v>
      </c>
      <c r="B287" s="40"/>
      <c r="C287" s="40"/>
      <c r="D287" s="40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40"/>
    </row>
    <row r="288" spans="1:15" ht="12.75">
      <c r="A288" s="3" t="s">
        <v>1135</v>
      </c>
      <c r="B288" s="40"/>
      <c r="C288" s="40"/>
      <c r="D288" s="40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40"/>
    </row>
    <row r="289" spans="1:15" ht="12.75">
      <c r="A289" s="3" t="s">
        <v>1229</v>
      </c>
      <c r="B289" s="40"/>
      <c r="C289" s="40"/>
      <c r="D289" s="40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40"/>
    </row>
    <row r="290" spans="1:15" ht="12.75">
      <c r="A290" s="3" t="s">
        <v>349</v>
      </c>
      <c r="B290" s="40"/>
      <c r="C290" s="40"/>
      <c r="D290" s="40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40"/>
    </row>
    <row r="291" spans="1:15" ht="12.75">
      <c r="A291" s="3" t="s">
        <v>634</v>
      </c>
      <c r="B291" s="40"/>
      <c r="C291" s="40"/>
      <c r="D291" s="40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40"/>
    </row>
    <row r="292" spans="1:24" s="377" customFormat="1" ht="12.75">
      <c r="A292" s="3" t="s">
        <v>1126</v>
      </c>
      <c r="B292" s="372"/>
      <c r="C292" s="372"/>
      <c r="D292" s="372"/>
      <c r="E292" s="371"/>
      <c r="F292" s="371"/>
      <c r="G292" s="371"/>
      <c r="H292" s="371"/>
      <c r="I292" s="371"/>
      <c r="J292" s="371"/>
      <c r="K292" s="371"/>
      <c r="L292" s="371"/>
      <c r="M292" s="371"/>
      <c r="N292" s="371"/>
      <c r="O292" s="372"/>
      <c r="P292" s="373"/>
      <c r="Q292" s="371"/>
      <c r="R292" s="371"/>
      <c r="S292" s="374"/>
      <c r="T292" s="375"/>
      <c r="U292" s="390"/>
      <c r="V292" s="375"/>
      <c r="W292" s="376"/>
      <c r="X292" s="376"/>
    </row>
    <row r="293" spans="1:15" ht="12.75">
      <c r="A293" s="3" t="s">
        <v>993</v>
      </c>
      <c r="B293" s="40"/>
      <c r="C293" s="40"/>
      <c r="D293" s="40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40"/>
    </row>
    <row r="294" spans="1:15" ht="12.75">
      <c r="A294" s="3"/>
      <c r="B294" s="40"/>
      <c r="C294" s="40"/>
      <c r="D294" s="40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40"/>
    </row>
    <row r="295" spans="1:15" ht="12.75">
      <c r="A295" s="3"/>
      <c r="B295" s="40"/>
      <c r="C295" s="40"/>
      <c r="D295" s="40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40"/>
    </row>
    <row r="296" spans="1:15" ht="12.75">
      <c r="A296" s="3"/>
      <c r="B296" s="40"/>
      <c r="C296" s="40"/>
      <c r="D296" s="40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40"/>
    </row>
    <row r="297" spans="1:15" ht="12.75">
      <c r="A297" s="3"/>
      <c r="B297" s="40"/>
      <c r="C297" s="40"/>
      <c r="D297" s="40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40"/>
    </row>
    <row r="298" spans="1:15" ht="12.75">
      <c r="A298" s="3"/>
      <c r="B298" s="40"/>
      <c r="C298" s="40"/>
      <c r="D298" s="40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40"/>
    </row>
    <row r="299" spans="1:15" ht="12.75">
      <c r="A299" s="3"/>
      <c r="B299" s="40"/>
      <c r="C299" s="40"/>
      <c r="D299" s="40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40"/>
    </row>
    <row r="300" spans="1:15" ht="12.75">
      <c r="A300" s="3"/>
      <c r="B300" s="40"/>
      <c r="C300" s="40"/>
      <c r="D300" s="40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40"/>
    </row>
    <row r="301" spans="1:15" ht="12.75">
      <c r="A301" s="3"/>
      <c r="B301" s="40"/>
      <c r="C301" s="40"/>
      <c r="D301" s="40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40"/>
    </row>
    <row r="302" spans="1:15" ht="12.75">
      <c r="A302" s="3"/>
      <c r="B302" s="40"/>
      <c r="C302" s="40"/>
      <c r="D302" s="40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40"/>
    </row>
    <row r="303" spans="1:15" ht="12.75">
      <c r="A303" s="3"/>
      <c r="B303" s="40"/>
      <c r="C303" s="40"/>
      <c r="D303" s="40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40"/>
    </row>
    <row r="304" spans="1:15" ht="12.75">
      <c r="A304" s="3"/>
      <c r="B304" s="40"/>
      <c r="C304" s="40"/>
      <c r="D304" s="40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40"/>
    </row>
    <row r="305" spans="1:15" ht="12.75">
      <c r="A305" s="3"/>
      <c r="B305" s="40"/>
      <c r="C305" s="40"/>
      <c r="D305" s="40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40"/>
    </row>
    <row r="306" spans="1:15" ht="12.75">
      <c r="A306" s="3"/>
      <c r="B306" s="40"/>
      <c r="C306" s="40"/>
      <c r="D306" s="40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40"/>
    </row>
    <row r="307" spans="1:15" ht="12.75">
      <c r="A307" s="3"/>
      <c r="B307" s="40"/>
      <c r="C307" s="40"/>
      <c r="D307" s="40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40"/>
    </row>
    <row r="308" spans="1:15" ht="12.75">
      <c r="A308" s="3"/>
      <c r="B308" s="40"/>
      <c r="C308" s="40"/>
      <c r="D308" s="40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40"/>
    </row>
    <row r="309" spans="1:15" ht="12.75">
      <c r="A309" s="3"/>
      <c r="B309" s="40"/>
      <c r="C309" s="40"/>
      <c r="D309" s="40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40"/>
    </row>
    <row r="310" spans="1:15" ht="12.75">
      <c r="A310" s="3"/>
      <c r="B310" s="40"/>
      <c r="C310" s="40"/>
      <c r="D310" s="40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40"/>
    </row>
    <row r="311" spans="1:15" ht="12.75">
      <c r="A311" s="3"/>
      <c r="B311" s="40"/>
      <c r="C311" s="40"/>
      <c r="D311" s="40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40"/>
    </row>
    <row r="312" spans="1:15" ht="12.75">
      <c r="A312" s="3"/>
      <c r="B312" s="40"/>
      <c r="C312" s="40"/>
      <c r="D312" s="40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40"/>
    </row>
    <row r="313" spans="1:15" ht="12.75">
      <c r="A313" s="3"/>
      <c r="B313" s="40"/>
      <c r="C313" s="40"/>
      <c r="D313" s="40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40"/>
    </row>
    <row r="314" spans="1:15" ht="12.75">
      <c r="A314" s="3"/>
      <c r="B314" s="40"/>
      <c r="C314" s="40"/>
      <c r="D314" s="40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40"/>
    </row>
    <row r="315" spans="1:15" ht="12.75">
      <c r="A315" s="3"/>
      <c r="B315" s="40"/>
      <c r="C315" s="40"/>
      <c r="D315" s="40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40"/>
    </row>
    <row r="316" spans="1:15" ht="12.75">
      <c r="A316" s="3"/>
      <c r="B316" s="40"/>
      <c r="C316" s="40"/>
      <c r="D316" s="40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40"/>
    </row>
    <row r="317" spans="1:15" ht="12.75">
      <c r="A317" s="3"/>
      <c r="B317" s="40"/>
      <c r="C317" s="40"/>
      <c r="D317" s="40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40"/>
    </row>
    <row r="318" spans="1:15" ht="12.75">
      <c r="A318" s="3"/>
      <c r="B318" s="40"/>
      <c r="C318" s="40"/>
      <c r="D318" s="40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40"/>
    </row>
    <row r="319" spans="1:15" ht="12.75">
      <c r="A319" s="3"/>
      <c r="B319" s="40"/>
      <c r="C319" s="40"/>
      <c r="D319" s="40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40"/>
    </row>
    <row r="320" spans="1:15" ht="12.75">
      <c r="A320" s="3"/>
      <c r="B320" s="40"/>
      <c r="C320" s="40"/>
      <c r="D320" s="40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40"/>
    </row>
    <row r="321" spans="1:15" ht="12.75">
      <c r="A321" s="3"/>
      <c r="B321" s="40"/>
      <c r="C321" s="40"/>
      <c r="D321" s="40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40"/>
    </row>
    <row r="322" spans="1:15" ht="12.75">
      <c r="A322" s="3"/>
      <c r="B322" s="40"/>
      <c r="C322" s="40"/>
      <c r="D322" s="40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40"/>
    </row>
    <row r="323" spans="1:15" ht="12.75">
      <c r="A323" s="3"/>
      <c r="B323" s="40"/>
      <c r="C323" s="40"/>
      <c r="D323" s="40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40"/>
    </row>
    <row r="324" spans="1:15" ht="12.75">
      <c r="A324" s="3"/>
      <c r="B324" s="40"/>
      <c r="C324" s="40"/>
      <c r="D324" s="40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40"/>
    </row>
    <row r="325" spans="1:15" ht="12.75">
      <c r="A325" s="3"/>
      <c r="B325" s="40"/>
      <c r="C325" s="40"/>
      <c r="D325" s="40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40"/>
    </row>
    <row r="326" spans="1:15" ht="12.75">
      <c r="A326" s="3"/>
      <c r="B326" s="40"/>
      <c r="C326" s="40"/>
      <c r="D326" s="40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40"/>
    </row>
    <row r="327" spans="1:15" ht="12.75">
      <c r="A327" s="3"/>
      <c r="B327" s="40"/>
      <c r="C327" s="40"/>
      <c r="D327" s="40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40"/>
    </row>
    <row r="328" spans="1:15" ht="12.75">
      <c r="A328" s="3"/>
      <c r="B328" s="40"/>
      <c r="C328" s="40"/>
      <c r="D328" s="40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40"/>
    </row>
    <row r="329" spans="1:15" ht="12.75">
      <c r="A329" s="3"/>
      <c r="B329" s="40"/>
      <c r="C329" s="40"/>
      <c r="D329" s="40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40"/>
    </row>
    <row r="330" spans="1:15" ht="12.75">
      <c r="A330" s="3"/>
      <c r="B330" s="40"/>
      <c r="C330" s="40"/>
      <c r="D330" s="40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40"/>
    </row>
    <row r="331" spans="1:15" ht="12.75">
      <c r="A331" s="3"/>
      <c r="B331" s="40"/>
      <c r="C331" s="40"/>
      <c r="D331" s="40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40"/>
    </row>
    <row r="332" spans="1:15" ht="12.75">
      <c r="A332" s="3"/>
      <c r="B332" s="40"/>
      <c r="C332" s="40"/>
      <c r="D332" s="40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40"/>
    </row>
    <row r="333" spans="1:15" ht="12.75">
      <c r="A333" s="3"/>
      <c r="B333" s="40"/>
      <c r="C333" s="40"/>
      <c r="D333" s="40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40"/>
    </row>
    <row r="334" spans="1:15" ht="12.75">
      <c r="A334" s="3"/>
      <c r="B334" s="40"/>
      <c r="C334" s="40"/>
      <c r="D334" s="40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40"/>
    </row>
    <row r="335" spans="1:15" ht="12.75">
      <c r="A335" s="3"/>
      <c r="B335" s="40"/>
      <c r="C335" s="40"/>
      <c r="D335" s="40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40"/>
    </row>
    <row r="336" spans="1:15" ht="12.75">
      <c r="A336" s="3"/>
      <c r="B336" s="40"/>
      <c r="C336" s="40"/>
      <c r="D336" s="40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40"/>
    </row>
    <row r="337" spans="1:15" ht="12.75">
      <c r="A337" s="3"/>
      <c r="B337" s="40"/>
      <c r="C337" s="40"/>
      <c r="D337" s="40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40"/>
    </row>
    <row r="338" spans="1:15" ht="12.75">
      <c r="A338" s="3"/>
      <c r="B338" s="40"/>
      <c r="C338" s="40"/>
      <c r="D338" s="40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40"/>
    </row>
    <row r="339" spans="1:15" ht="12.75">
      <c r="A339" s="3"/>
      <c r="B339" s="40"/>
      <c r="C339" s="40"/>
      <c r="D339" s="40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40"/>
    </row>
    <row r="340" spans="1:15" ht="12.75">
      <c r="A340" s="3"/>
      <c r="B340" s="40"/>
      <c r="C340" s="40"/>
      <c r="D340" s="40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40"/>
    </row>
    <row r="341" spans="1:15" ht="12.75">
      <c r="A341" s="3"/>
      <c r="B341" s="40"/>
      <c r="C341" s="40"/>
      <c r="D341" s="40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40"/>
    </row>
    <row r="342" spans="1:15" ht="12.75">
      <c r="A342" s="3"/>
      <c r="B342" s="40"/>
      <c r="C342" s="40"/>
      <c r="D342" s="40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40"/>
    </row>
    <row r="343" spans="1:15" ht="12.75">
      <c r="A343" s="3"/>
      <c r="B343" s="40"/>
      <c r="C343" s="40"/>
      <c r="D343" s="40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40"/>
    </row>
    <row r="344" spans="1:15" ht="12.75">
      <c r="A344" s="3"/>
      <c r="B344" s="40"/>
      <c r="C344" s="40"/>
      <c r="D344" s="40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40"/>
    </row>
    <row r="345" spans="1:15" ht="12.75">
      <c r="A345" s="3"/>
      <c r="B345" s="40"/>
      <c r="C345" s="40"/>
      <c r="D345" s="40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40"/>
    </row>
    <row r="346" spans="1:15" ht="12.75">
      <c r="A346" s="3"/>
      <c r="B346" s="40"/>
      <c r="C346" s="40"/>
      <c r="D346" s="40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40"/>
    </row>
    <row r="347" spans="1:15" ht="12.75">
      <c r="A347" s="3"/>
      <c r="B347" s="40"/>
      <c r="C347" s="40"/>
      <c r="D347" s="40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40"/>
    </row>
    <row r="348" spans="1:15" ht="12.75">
      <c r="A348" s="3"/>
      <c r="B348" s="40"/>
      <c r="C348" s="40"/>
      <c r="D348" s="40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40"/>
    </row>
    <row r="349" spans="1:15" ht="12.75">
      <c r="A349" s="3"/>
      <c r="B349" s="40"/>
      <c r="C349" s="40"/>
      <c r="D349" s="40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40"/>
    </row>
    <row r="350" spans="1:15" ht="12.75">
      <c r="A350" s="3"/>
      <c r="B350" s="40"/>
      <c r="C350" s="40"/>
      <c r="D350" s="40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40"/>
    </row>
    <row r="351" spans="1:15" ht="12.75">
      <c r="A351" s="3"/>
      <c r="B351" s="40"/>
      <c r="C351" s="40"/>
      <c r="D351" s="40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40"/>
    </row>
    <row r="352" spans="1:15" ht="12.75">
      <c r="A352" s="3"/>
      <c r="B352" s="40"/>
      <c r="C352" s="40"/>
      <c r="D352" s="40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40"/>
    </row>
    <row r="353" spans="1:15" ht="12.75">
      <c r="A353" s="3"/>
      <c r="B353" s="40"/>
      <c r="C353" s="40"/>
      <c r="D353" s="40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40"/>
    </row>
    <row r="354" spans="1:15" ht="12.75">
      <c r="A354" s="3"/>
      <c r="B354" s="40"/>
      <c r="C354" s="40"/>
      <c r="D354" s="40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40"/>
    </row>
    <row r="355" spans="1:15" ht="12.75">
      <c r="A355" s="3"/>
      <c r="B355" s="40"/>
      <c r="C355" s="40"/>
      <c r="D355" s="40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40"/>
    </row>
    <row r="356" spans="1:15" ht="12.75">
      <c r="A356" s="3"/>
      <c r="B356" s="40"/>
      <c r="C356" s="40"/>
      <c r="D356" s="40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40"/>
    </row>
    <row r="357" spans="1:15" ht="12.75">
      <c r="A357" s="3"/>
      <c r="B357" s="40"/>
      <c r="C357" s="40"/>
      <c r="D357" s="40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40"/>
    </row>
    <row r="358" spans="1:15" ht="12.75">
      <c r="A358" s="3"/>
      <c r="B358" s="40"/>
      <c r="C358" s="40"/>
      <c r="D358" s="40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40"/>
    </row>
    <row r="359" spans="1:15" ht="12.75">
      <c r="A359" s="3"/>
      <c r="B359" s="40"/>
      <c r="C359" s="40"/>
      <c r="D359" s="40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40"/>
    </row>
    <row r="360" spans="1:15" ht="12.75">
      <c r="A360" s="3"/>
      <c r="B360" s="40"/>
      <c r="C360" s="40"/>
      <c r="D360" s="40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40"/>
    </row>
    <row r="361" spans="1:15" ht="12.75">
      <c r="A361" s="3"/>
      <c r="B361" s="40"/>
      <c r="C361" s="40"/>
      <c r="D361" s="40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40"/>
    </row>
    <row r="362" spans="1:15" ht="12.75">
      <c r="A362" s="3"/>
      <c r="B362" s="40"/>
      <c r="C362" s="40"/>
      <c r="D362" s="40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40"/>
    </row>
    <row r="363" spans="1:15" ht="12.75">
      <c r="A363" s="3"/>
      <c r="B363" s="40"/>
      <c r="C363" s="40"/>
      <c r="D363" s="40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40"/>
    </row>
    <row r="364" spans="1:15" ht="12.75">
      <c r="A364" s="3"/>
      <c r="B364" s="40"/>
      <c r="C364" s="40"/>
      <c r="D364" s="40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40"/>
    </row>
    <row r="365" spans="1:15" ht="12.75">
      <c r="A365" s="3"/>
      <c r="B365" s="40"/>
      <c r="C365" s="40"/>
      <c r="D365" s="40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40"/>
    </row>
    <row r="366" spans="1:15" ht="12.75">
      <c r="A366" s="3"/>
      <c r="B366" s="40"/>
      <c r="C366" s="40"/>
      <c r="D366" s="40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40"/>
    </row>
    <row r="367" spans="1:15" ht="12.75">
      <c r="A367" s="3"/>
      <c r="B367" s="40"/>
      <c r="C367" s="40"/>
      <c r="D367" s="40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40"/>
    </row>
    <row r="368" spans="1:15" ht="12.75">
      <c r="A368" s="3"/>
      <c r="B368" s="40"/>
      <c r="C368" s="40"/>
      <c r="D368" s="40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40"/>
    </row>
    <row r="369" spans="1:15" ht="12.75">
      <c r="A369" s="3"/>
      <c r="B369" s="40"/>
      <c r="C369" s="40"/>
      <c r="D369" s="40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40"/>
    </row>
    <row r="370" spans="1:15" ht="12.75">
      <c r="A370" s="3"/>
      <c r="B370" s="40"/>
      <c r="C370" s="40"/>
      <c r="D370" s="40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40"/>
    </row>
    <row r="371" spans="1:15" ht="12.75">
      <c r="A371" s="3"/>
      <c r="B371" s="40"/>
      <c r="C371" s="40"/>
      <c r="D371" s="40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40"/>
    </row>
    <row r="372" spans="1:15" ht="12.75">
      <c r="A372" s="3"/>
      <c r="B372" s="40"/>
      <c r="C372" s="40"/>
      <c r="D372" s="40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40"/>
    </row>
    <row r="373" spans="1:15" ht="12.75">
      <c r="A373" s="3"/>
      <c r="B373" s="40"/>
      <c r="C373" s="40"/>
      <c r="D373" s="40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40"/>
    </row>
    <row r="374" spans="1:15" ht="12.75">
      <c r="A374" s="3"/>
      <c r="B374" s="40"/>
      <c r="C374" s="40"/>
      <c r="D374" s="40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40"/>
    </row>
    <row r="375" spans="1:15" ht="12.75">
      <c r="A375" s="3"/>
      <c r="B375" s="40"/>
      <c r="C375" s="40"/>
      <c r="D375" s="40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40"/>
    </row>
    <row r="376" spans="1:15" ht="12.75">
      <c r="A376" s="3"/>
      <c r="B376" s="40"/>
      <c r="C376" s="40"/>
      <c r="D376" s="40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40"/>
    </row>
    <row r="377" spans="1:15" ht="12.75">
      <c r="A377" s="3"/>
      <c r="B377" s="40"/>
      <c r="C377" s="40"/>
      <c r="D377" s="40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40"/>
    </row>
    <row r="378" spans="1:15" ht="12.75">
      <c r="A378" s="3"/>
      <c r="B378" s="40"/>
      <c r="C378" s="40"/>
      <c r="D378" s="40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40"/>
    </row>
    <row r="379" spans="1:15" ht="12.75">
      <c r="A379" s="3"/>
      <c r="B379" s="40"/>
      <c r="C379" s="40"/>
      <c r="D379" s="40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40"/>
    </row>
    <row r="380" spans="1:15" ht="12.75">
      <c r="A380" s="3"/>
      <c r="B380" s="40"/>
      <c r="C380" s="40"/>
      <c r="D380" s="40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40"/>
    </row>
    <row r="381" spans="1:15" ht="12.75">
      <c r="A381" s="3"/>
      <c r="B381" s="40"/>
      <c r="C381" s="40"/>
      <c r="D381" s="40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40"/>
    </row>
    <row r="382" spans="1:15" ht="12.75">
      <c r="A382" s="3"/>
      <c r="B382" s="40"/>
      <c r="C382" s="40"/>
      <c r="D382" s="40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40"/>
    </row>
    <row r="383" spans="1:15" ht="12.75">
      <c r="A383" s="3"/>
      <c r="B383" s="40"/>
      <c r="C383" s="40"/>
      <c r="D383" s="40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40"/>
    </row>
    <row r="384" spans="1:15" ht="12.75">
      <c r="A384" s="3"/>
      <c r="B384" s="40"/>
      <c r="C384" s="40"/>
      <c r="D384" s="40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40"/>
    </row>
    <row r="385" spans="1:15" ht="12.75">
      <c r="A385" s="3"/>
      <c r="B385" s="40"/>
      <c r="C385" s="40"/>
      <c r="D385" s="40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40"/>
    </row>
    <row r="386" spans="1:15" ht="12.75">
      <c r="A386" s="3"/>
      <c r="B386" s="40"/>
      <c r="C386" s="40"/>
      <c r="D386" s="40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40"/>
    </row>
    <row r="387" spans="1:15" ht="12.75">
      <c r="A387" s="3"/>
      <c r="B387" s="40"/>
      <c r="C387" s="40"/>
      <c r="D387" s="40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40"/>
    </row>
    <row r="388" spans="1:15" ht="12.75">
      <c r="A388" s="3"/>
      <c r="B388" s="40"/>
      <c r="C388" s="40"/>
      <c r="D388" s="40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40"/>
    </row>
    <row r="389" spans="1:15" ht="12.75">
      <c r="A389" s="3"/>
      <c r="B389" s="40"/>
      <c r="C389" s="40"/>
      <c r="D389" s="40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40"/>
    </row>
    <row r="390" spans="1:15" ht="12.75">
      <c r="A390" s="3"/>
      <c r="B390" s="40"/>
      <c r="C390" s="40"/>
      <c r="D390" s="40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40"/>
    </row>
    <row r="391" spans="1:15" ht="12.75">
      <c r="A391" s="3"/>
      <c r="B391" s="40"/>
      <c r="C391" s="40"/>
      <c r="D391" s="40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40"/>
    </row>
    <row r="392" spans="1:15" ht="12.75">
      <c r="A392" s="3"/>
      <c r="B392" s="40"/>
      <c r="C392" s="40"/>
      <c r="D392" s="40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40"/>
    </row>
    <row r="393" spans="1:15" ht="12.75">
      <c r="A393" s="3"/>
      <c r="B393" s="40"/>
      <c r="C393" s="40"/>
      <c r="D393" s="40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40"/>
    </row>
    <row r="394" spans="1:15" ht="12.75">
      <c r="A394" s="3"/>
      <c r="B394" s="40"/>
      <c r="C394" s="40"/>
      <c r="D394" s="40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40"/>
    </row>
    <row r="395" spans="1:15" ht="12.75">
      <c r="A395" s="3"/>
      <c r="B395" s="40"/>
      <c r="C395" s="40"/>
      <c r="D395" s="40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40"/>
    </row>
    <row r="396" spans="1:15" ht="12.75">
      <c r="A396" s="3"/>
      <c r="B396" s="40"/>
      <c r="C396" s="40"/>
      <c r="D396" s="40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40"/>
    </row>
    <row r="397" spans="1:15" ht="12.75">
      <c r="A397" s="3"/>
      <c r="B397" s="40"/>
      <c r="C397" s="40"/>
      <c r="D397" s="40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40"/>
    </row>
    <row r="398" spans="1:15" ht="12.75">
      <c r="A398" s="3"/>
      <c r="B398" s="40"/>
      <c r="C398" s="40"/>
      <c r="D398" s="40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40"/>
    </row>
    <row r="399" spans="1:15" ht="12.75">
      <c r="A399" s="3"/>
      <c r="B399" s="40"/>
      <c r="C399" s="40"/>
      <c r="D399" s="40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40"/>
    </row>
    <row r="400" spans="1:15" ht="12.75">
      <c r="A400" s="3"/>
      <c r="B400" s="40"/>
      <c r="C400" s="40"/>
      <c r="D400" s="40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40"/>
    </row>
    <row r="401" spans="1:15" ht="12.75">
      <c r="A401" s="3"/>
      <c r="B401" s="40"/>
      <c r="C401" s="40"/>
      <c r="D401" s="40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40"/>
    </row>
    <row r="402" spans="1:15" ht="12.75">
      <c r="A402" s="3"/>
      <c r="B402" s="40"/>
      <c r="C402" s="40"/>
      <c r="D402" s="40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40"/>
    </row>
    <row r="403" spans="1:15" ht="12.75">
      <c r="A403" s="3"/>
      <c r="B403" s="40"/>
      <c r="C403" s="40"/>
      <c r="D403" s="40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40"/>
    </row>
    <row r="404" spans="1:15" ht="12.75">
      <c r="A404" s="3"/>
      <c r="B404" s="40"/>
      <c r="C404" s="40"/>
      <c r="D404" s="40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40"/>
    </row>
    <row r="405" spans="1:15" ht="12.75">
      <c r="A405" s="3"/>
      <c r="B405" s="40"/>
      <c r="C405" s="40"/>
      <c r="D405" s="40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40"/>
    </row>
    <row r="406" spans="1:15" ht="12.75">
      <c r="A406" s="3"/>
      <c r="B406" s="40"/>
      <c r="C406" s="40"/>
      <c r="D406" s="40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40"/>
    </row>
    <row r="407" spans="1:15" ht="12.75">
      <c r="A407" s="3"/>
      <c r="B407" s="40"/>
      <c r="C407" s="40"/>
      <c r="D407" s="40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40"/>
    </row>
    <row r="408" spans="1:15" ht="12.75">
      <c r="A408" s="3"/>
      <c r="B408" s="40"/>
      <c r="C408" s="40"/>
      <c r="D408" s="40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40"/>
    </row>
    <row r="409" spans="1:15" ht="12.75">
      <c r="A409" s="3"/>
      <c r="B409" s="40"/>
      <c r="C409" s="40"/>
      <c r="D409" s="40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40"/>
    </row>
    <row r="410" spans="1:15" ht="12.75">
      <c r="A410" s="3"/>
      <c r="B410" s="40"/>
      <c r="C410" s="40"/>
      <c r="D410" s="40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40"/>
    </row>
    <row r="411" spans="1:15" ht="12.75">
      <c r="A411" s="3"/>
      <c r="B411" s="40"/>
      <c r="C411" s="40"/>
      <c r="D411" s="40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40"/>
    </row>
    <row r="412" spans="1:15" ht="12.75">
      <c r="A412" s="3"/>
      <c r="B412" s="40"/>
      <c r="C412" s="40"/>
      <c r="D412" s="40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40"/>
    </row>
    <row r="413" spans="1:15" ht="12.75">
      <c r="A413" s="3"/>
      <c r="B413" s="40"/>
      <c r="C413" s="40"/>
      <c r="D413" s="40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40"/>
    </row>
    <row r="414" spans="1:15" ht="12.75">
      <c r="A414" s="3"/>
      <c r="B414" s="40"/>
      <c r="C414" s="40"/>
      <c r="D414" s="40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40"/>
    </row>
    <row r="415" spans="1:15" ht="12.75">
      <c r="A415" s="3"/>
      <c r="B415" s="40"/>
      <c r="C415" s="40"/>
      <c r="D415" s="40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40"/>
    </row>
    <row r="416" spans="1:15" ht="12.75">
      <c r="A416" s="3"/>
      <c r="B416" s="40"/>
      <c r="C416" s="40"/>
      <c r="D416" s="40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40"/>
    </row>
    <row r="417" spans="1:15" ht="12.75">
      <c r="A417" s="3"/>
      <c r="B417" s="40"/>
      <c r="C417" s="40"/>
      <c r="D417" s="40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40"/>
    </row>
    <row r="418" spans="1:15" ht="12.75">
      <c r="A418" s="3"/>
      <c r="B418" s="40"/>
      <c r="C418" s="40"/>
      <c r="D418" s="40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40"/>
    </row>
    <row r="419" spans="1:15" ht="12.75">
      <c r="A419" s="3"/>
      <c r="B419" s="40"/>
      <c r="C419" s="40"/>
      <c r="D419" s="40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40"/>
    </row>
    <row r="420" spans="1:15" ht="12.75">
      <c r="A420" s="3"/>
      <c r="B420" s="40"/>
      <c r="C420" s="40"/>
      <c r="D420" s="40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40"/>
    </row>
    <row r="421" spans="1:15" ht="12.75">
      <c r="A421" s="3"/>
      <c r="B421" s="40"/>
      <c r="C421" s="40"/>
      <c r="D421" s="40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40"/>
    </row>
    <row r="422" spans="1:15" ht="12.75">
      <c r="A422" s="3"/>
      <c r="B422" s="40"/>
      <c r="C422" s="40"/>
      <c r="D422" s="40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40"/>
    </row>
    <row r="423" spans="1:15" ht="12.75">
      <c r="A423" s="3"/>
      <c r="B423" s="40"/>
      <c r="C423" s="40"/>
      <c r="D423" s="40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40"/>
    </row>
    <row r="424" spans="1:15" ht="12.75">
      <c r="A424" s="3"/>
      <c r="B424" s="40"/>
      <c r="C424" s="40"/>
      <c r="D424" s="40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40"/>
    </row>
    <row r="425" spans="1:15" ht="12.75">
      <c r="A425" s="3"/>
      <c r="B425" s="40"/>
      <c r="C425" s="40"/>
      <c r="D425" s="40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40"/>
    </row>
    <row r="426" spans="1:15" ht="12.75">
      <c r="A426" s="3"/>
      <c r="B426" s="40"/>
      <c r="C426" s="40"/>
      <c r="D426" s="40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40"/>
    </row>
    <row r="427" spans="1:15" ht="12.75">
      <c r="A427" s="3"/>
      <c r="B427" s="40"/>
      <c r="C427" s="40"/>
      <c r="D427" s="40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40"/>
    </row>
    <row r="428" spans="1:15" ht="12.75">
      <c r="A428" s="3"/>
      <c r="B428" s="40"/>
      <c r="C428" s="40"/>
      <c r="D428" s="40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40"/>
    </row>
    <row r="429" spans="1:15" ht="12.75">
      <c r="A429" s="3"/>
      <c r="B429" s="40"/>
      <c r="C429" s="40"/>
      <c r="D429" s="40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40"/>
    </row>
    <row r="430" spans="1:15" ht="12.75">
      <c r="A430" s="3"/>
      <c r="B430" s="40"/>
      <c r="C430" s="40"/>
      <c r="D430" s="40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40"/>
    </row>
    <row r="431" spans="1:15" ht="12.75">
      <c r="A431" s="3"/>
      <c r="B431" s="40"/>
      <c r="C431" s="40"/>
      <c r="D431" s="40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40"/>
    </row>
    <row r="432" spans="1:15" ht="12.75">
      <c r="A432" s="3"/>
      <c r="B432" s="40"/>
      <c r="C432" s="40"/>
      <c r="D432" s="40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40"/>
    </row>
    <row r="433" spans="1:15" ht="12.75">
      <c r="A433" s="3"/>
      <c r="B433" s="40"/>
      <c r="C433" s="40"/>
      <c r="D433" s="40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40"/>
    </row>
    <row r="434" spans="1:15" ht="12.75">
      <c r="A434" s="3"/>
      <c r="B434" s="40"/>
      <c r="C434" s="40"/>
      <c r="D434" s="40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40"/>
    </row>
    <row r="435" spans="1:15" ht="12.75">
      <c r="A435" s="3"/>
      <c r="B435" s="40"/>
      <c r="C435" s="40"/>
      <c r="D435" s="40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40"/>
    </row>
    <row r="436" spans="1:15" ht="12.75">
      <c r="A436" s="3"/>
      <c r="B436" s="40"/>
      <c r="C436" s="40"/>
      <c r="D436" s="40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40"/>
    </row>
    <row r="437" spans="1:15" ht="12.75">
      <c r="A437" s="3"/>
      <c r="B437" s="40"/>
      <c r="C437" s="40"/>
      <c r="D437" s="40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40"/>
    </row>
    <row r="438" spans="1:15" ht="12.75">
      <c r="A438" s="3"/>
      <c r="B438" s="40"/>
      <c r="C438" s="40"/>
      <c r="D438" s="40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40"/>
    </row>
    <row r="439" spans="1:15" ht="12.75">
      <c r="A439" s="3"/>
      <c r="B439" s="40"/>
      <c r="C439" s="40"/>
      <c r="D439" s="40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40"/>
    </row>
    <row r="440" spans="1:15" ht="12.75">
      <c r="A440" s="3"/>
      <c r="B440" s="40"/>
      <c r="C440" s="40"/>
      <c r="D440" s="40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40"/>
    </row>
    <row r="441" spans="1:15" ht="12.75">
      <c r="A441" s="3"/>
      <c r="B441" s="40"/>
      <c r="C441" s="40"/>
      <c r="D441" s="40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40"/>
    </row>
    <row r="442" spans="1:15" ht="12.75">
      <c r="A442" s="3"/>
      <c r="B442" s="40"/>
      <c r="C442" s="40"/>
      <c r="D442" s="40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40"/>
    </row>
    <row r="443" spans="1:15" ht="12.75">
      <c r="A443" s="3"/>
      <c r="B443" s="40"/>
      <c r="C443" s="40"/>
      <c r="D443" s="40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40"/>
    </row>
    <row r="444" spans="1:15" ht="12.75">
      <c r="A444" s="3"/>
      <c r="B444" s="40"/>
      <c r="C444" s="40"/>
      <c r="D444" s="40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40"/>
    </row>
    <row r="445" spans="1:15" ht="12.75">
      <c r="A445" s="3"/>
      <c r="B445" s="40"/>
      <c r="C445" s="40"/>
      <c r="D445" s="40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40"/>
    </row>
    <row r="446" spans="1:15" ht="12.75">
      <c r="A446" s="3"/>
      <c r="B446" s="40"/>
      <c r="C446" s="40"/>
      <c r="D446" s="40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40"/>
    </row>
    <row r="447" spans="1:15" ht="12.75">
      <c r="A447" s="3"/>
      <c r="B447" s="40"/>
      <c r="C447" s="40"/>
      <c r="D447" s="40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40"/>
    </row>
    <row r="448" spans="1:15" ht="12.75">
      <c r="A448" s="3"/>
      <c r="B448" s="40"/>
      <c r="C448" s="40"/>
      <c r="D448" s="40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40"/>
    </row>
    <row r="449" spans="1:15" ht="12.75">
      <c r="A449" s="3"/>
      <c r="B449" s="40"/>
      <c r="C449" s="40"/>
      <c r="D449" s="40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40"/>
    </row>
    <row r="450" spans="1:15" ht="12.75">
      <c r="A450" s="3"/>
      <c r="B450" s="40"/>
      <c r="C450" s="40"/>
      <c r="D450" s="40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40"/>
    </row>
    <row r="451" spans="1:15" ht="12.75">
      <c r="A451" s="3"/>
      <c r="B451" s="40"/>
      <c r="C451" s="40"/>
      <c r="D451" s="40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40"/>
    </row>
    <row r="452" spans="1:15" ht="12.75">
      <c r="A452" s="3"/>
      <c r="B452" s="40"/>
      <c r="C452" s="40"/>
      <c r="D452" s="40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40"/>
    </row>
    <row r="453" spans="1:15" ht="12.75">
      <c r="A453" s="3"/>
      <c r="B453" s="40"/>
      <c r="C453" s="40"/>
      <c r="D453" s="40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40"/>
    </row>
    <row r="454" spans="1:15" ht="12.75">
      <c r="A454" s="3"/>
      <c r="B454" s="40"/>
      <c r="C454" s="40"/>
      <c r="D454" s="40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40"/>
    </row>
    <row r="455" spans="1:15" ht="12.75">
      <c r="A455" s="3"/>
      <c r="B455" s="40"/>
      <c r="C455" s="40"/>
      <c r="D455" s="40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40"/>
    </row>
    <row r="456" spans="1:15" ht="12.75">
      <c r="A456" s="3"/>
      <c r="B456" s="40"/>
      <c r="C456" s="40"/>
      <c r="D456" s="40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40"/>
    </row>
    <row r="457" spans="1:15" ht="12.75">
      <c r="A457" s="3"/>
      <c r="B457" s="40"/>
      <c r="C457" s="40"/>
      <c r="D457" s="40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40"/>
    </row>
    <row r="458" spans="1:15" ht="12.75">
      <c r="A458" s="3"/>
      <c r="B458" s="40"/>
      <c r="C458" s="40"/>
      <c r="D458" s="40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40"/>
    </row>
    <row r="459" spans="1:15" ht="12.75">
      <c r="A459" s="3"/>
      <c r="B459" s="40"/>
      <c r="C459" s="40"/>
      <c r="D459" s="40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40"/>
    </row>
    <row r="460" spans="1:15" ht="12.75">
      <c r="A460" s="3"/>
      <c r="B460" s="40"/>
      <c r="C460" s="40"/>
      <c r="D460" s="40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40"/>
    </row>
    <row r="461" spans="1:15" ht="12.75">
      <c r="A461" s="3"/>
      <c r="B461" s="40"/>
      <c r="C461" s="40"/>
      <c r="D461" s="40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40"/>
    </row>
    <row r="462" spans="1:15" ht="12.75">
      <c r="A462" s="3"/>
      <c r="B462" s="40"/>
      <c r="C462" s="40"/>
      <c r="D462" s="40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40"/>
    </row>
    <row r="463" spans="1:15" ht="12.75">
      <c r="A463" s="3"/>
      <c r="B463" s="40"/>
      <c r="C463" s="40"/>
      <c r="D463" s="40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40"/>
    </row>
    <row r="464" spans="1:15" ht="12.75">
      <c r="A464" s="3"/>
      <c r="B464" s="40"/>
      <c r="C464" s="40"/>
      <c r="D464" s="40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40"/>
    </row>
    <row r="465" spans="1:15" ht="12.75">
      <c r="A465" s="3"/>
      <c r="B465" s="40"/>
      <c r="C465" s="40"/>
      <c r="D465" s="40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40"/>
    </row>
    <row r="466" spans="1:15" ht="12.75">
      <c r="A466" s="3"/>
      <c r="B466" s="40"/>
      <c r="C466" s="40"/>
      <c r="D466" s="40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40"/>
    </row>
    <row r="467" spans="1:15" ht="12.75">
      <c r="A467" s="3"/>
      <c r="B467" s="40"/>
      <c r="C467" s="40"/>
      <c r="D467" s="40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40"/>
    </row>
    <row r="468" spans="1:15" ht="12.75">
      <c r="A468" s="3"/>
      <c r="B468" s="40"/>
      <c r="C468" s="40"/>
      <c r="D468" s="40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40"/>
    </row>
    <row r="469" spans="1:15" ht="12.75">
      <c r="A469" s="3"/>
      <c r="B469" s="40"/>
      <c r="C469" s="40"/>
      <c r="D469" s="40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40"/>
    </row>
    <row r="470" spans="1:15" ht="12.75">
      <c r="A470" s="3"/>
      <c r="B470" s="40"/>
      <c r="C470" s="40"/>
      <c r="D470" s="40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40"/>
    </row>
    <row r="471" spans="1:15" ht="12.75">
      <c r="A471" s="3"/>
      <c r="B471" s="40"/>
      <c r="C471" s="40"/>
      <c r="D471" s="40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40"/>
    </row>
    <row r="472" spans="1:15" ht="12.75">
      <c r="A472" s="3"/>
      <c r="B472" s="40"/>
      <c r="C472" s="40"/>
      <c r="D472" s="40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40"/>
    </row>
    <row r="473" spans="1:15" ht="12.75">
      <c r="A473" s="3"/>
      <c r="B473" s="40"/>
      <c r="C473" s="40"/>
      <c r="D473" s="40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40"/>
    </row>
    <row r="474" spans="1:15" ht="12.75">
      <c r="A474" s="3"/>
      <c r="B474" s="40"/>
      <c r="C474" s="40"/>
      <c r="D474" s="40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40"/>
    </row>
    <row r="475" spans="1:15" ht="12.75">
      <c r="A475" s="3"/>
      <c r="B475" s="40"/>
      <c r="C475" s="40"/>
      <c r="D475" s="40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40"/>
    </row>
    <row r="476" spans="1:15" ht="12.75">
      <c r="A476" s="3"/>
      <c r="B476" s="40"/>
      <c r="C476" s="40"/>
      <c r="D476" s="40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40"/>
    </row>
    <row r="477" spans="1:15" ht="12.75">
      <c r="A477" s="3"/>
      <c r="B477" s="40"/>
      <c r="C477" s="40"/>
      <c r="D477" s="40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40"/>
    </row>
    <row r="478" spans="1:15" ht="12.75">
      <c r="A478" s="3"/>
      <c r="B478" s="40"/>
      <c r="C478" s="40"/>
      <c r="D478" s="40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40"/>
    </row>
    <row r="479" spans="1:15" ht="12.75">
      <c r="A479" s="3"/>
      <c r="B479" s="40"/>
      <c r="C479" s="40"/>
      <c r="D479" s="40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40"/>
    </row>
    <row r="480" spans="1:15" ht="12.75">
      <c r="A480" s="3"/>
      <c r="B480" s="40"/>
      <c r="C480" s="40"/>
      <c r="D480" s="40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40"/>
    </row>
    <row r="481" spans="1:15" ht="12.75">
      <c r="A481" s="3"/>
      <c r="B481" s="40"/>
      <c r="C481" s="40"/>
      <c r="D481" s="40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40"/>
    </row>
    <row r="482" spans="1:15" ht="12.75">
      <c r="A482" s="3"/>
      <c r="B482" s="40"/>
      <c r="C482" s="40"/>
      <c r="D482" s="40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40"/>
    </row>
    <row r="483" spans="1:15" ht="12.75">
      <c r="A483" s="3"/>
      <c r="B483" s="40"/>
      <c r="C483" s="40"/>
      <c r="D483" s="40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40"/>
    </row>
    <row r="484" spans="1:15" ht="12.75">
      <c r="A484" s="3"/>
      <c r="B484" s="40"/>
      <c r="C484" s="40"/>
      <c r="D484" s="40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40"/>
    </row>
    <row r="485" spans="1:15" ht="12.75">
      <c r="A485" s="3"/>
      <c r="B485" s="40"/>
      <c r="C485" s="40"/>
      <c r="D485" s="40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40"/>
    </row>
    <row r="486" spans="1:15" ht="12.75">
      <c r="A486" s="3"/>
      <c r="B486" s="40"/>
      <c r="C486" s="40"/>
      <c r="D486" s="40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40"/>
    </row>
    <row r="487" spans="1:15" ht="12.75">
      <c r="A487" s="3"/>
      <c r="B487" s="40"/>
      <c r="C487" s="40"/>
      <c r="D487" s="40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40"/>
    </row>
    <row r="488" spans="1:15" ht="12.75">
      <c r="A488" s="3"/>
      <c r="B488" s="40"/>
      <c r="C488" s="40"/>
      <c r="D488" s="40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40"/>
    </row>
    <row r="489" spans="1:15" ht="12.75">
      <c r="A489" s="3"/>
      <c r="B489" s="40"/>
      <c r="C489" s="40"/>
      <c r="D489" s="40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40"/>
    </row>
    <row r="490" spans="1:15" ht="12.75">
      <c r="A490" s="3"/>
      <c r="B490" s="40"/>
      <c r="C490" s="40"/>
      <c r="D490" s="40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40"/>
    </row>
    <row r="491" spans="1:15" ht="12.75">
      <c r="A491" s="3"/>
      <c r="B491" s="40"/>
      <c r="C491" s="40"/>
      <c r="D491" s="40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40"/>
    </row>
    <row r="492" spans="1:15" ht="12.75">
      <c r="A492" s="3"/>
      <c r="B492" s="40"/>
      <c r="C492" s="40"/>
      <c r="D492" s="40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40"/>
    </row>
    <row r="493" spans="1:15" ht="12.75">
      <c r="A493" s="3"/>
      <c r="B493" s="40"/>
      <c r="C493" s="40"/>
      <c r="D493" s="40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40"/>
    </row>
    <row r="494" spans="1:15" ht="12.75">
      <c r="A494" s="3"/>
      <c r="B494" s="40"/>
      <c r="C494" s="40"/>
      <c r="D494" s="40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40"/>
    </row>
    <row r="495" spans="1:15" ht="12.75">
      <c r="A495" s="3"/>
      <c r="B495" s="40"/>
      <c r="C495" s="40"/>
      <c r="D495" s="40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40"/>
    </row>
    <row r="496" spans="1:15" ht="12.75">
      <c r="A496" s="3"/>
      <c r="B496" s="40"/>
      <c r="C496" s="40"/>
      <c r="D496" s="40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40"/>
    </row>
    <row r="497" spans="1:15" ht="12.75">
      <c r="A497" s="3"/>
      <c r="B497" s="40"/>
      <c r="C497" s="40"/>
      <c r="D497" s="40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40"/>
    </row>
    <row r="498" spans="1:15" ht="12.75">
      <c r="A498" s="3"/>
      <c r="B498" s="40"/>
      <c r="C498" s="40"/>
      <c r="D498" s="40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40"/>
    </row>
    <row r="499" spans="1:15" ht="12.75">
      <c r="A499" s="3"/>
      <c r="B499" s="40"/>
      <c r="C499" s="40"/>
      <c r="D499" s="40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40"/>
    </row>
    <row r="500" spans="1:15" ht="12.75">
      <c r="A500" s="3"/>
      <c r="B500" s="40"/>
      <c r="C500" s="40"/>
      <c r="D500" s="40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40"/>
    </row>
    <row r="501" spans="1:15" ht="12.75">
      <c r="A501" s="3"/>
      <c r="B501" s="40"/>
      <c r="C501" s="40"/>
      <c r="D501" s="40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40"/>
    </row>
    <row r="502" spans="1:15" ht="12.75">
      <c r="A502" s="3"/>
      <c r="B502" s="40"/>
      <c r="C502" s="40"/>
      <c r="D502" s="40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40"/>
    </row>
    <row r="503" spans="1:15" ht="12.75">
      <c r="A503" s="3"/>
      <c r="B503" s="40"/>
      <c r="C503" s="40"/>
      <c r="D503" s="40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40"/>
    </row>
    <row r="504" spans="1:15" ht="12.75">
      <c r="A504" s="3"/>
      <c r="B504" s="40"/>
      <c r="C504" s="40"/>
      <c r="D504" s="40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40"/>
    </row>
    <row r="505" spans="1:15" ht="12.75">
      <c r="A505" s="3"/>
      <c r="B505" s="40"/>
      <c r="C505" s="40"/>
      <c r="D505" s="40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40"/>
    </row>
    <row r="506" spans="1:15" ht="12.75">
      <c r="A506" s="3"/>
      <c r="B506" s="40"/>
      <c r="C506" s="40"/>
      <c r="D506" s="40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40"/>
    </row>
    <row r="507" spans="1:15" ht="12.75">
      <c r="A507" s="3"/>
      <c r="B507" s="40"/>
      <c r="C507" s="40"/>
      <c r="D507" s="40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40"/>
    </row>
    <row r="508" spans="1:15" ht="12.75">
      <c r="A508" s="3"/>
      <c r="B508" s="40"/>
      <c r="C508" s="40"/>
      <c r="D508" s="40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40"/>
    </row>
    <row r="509" spans="1:15" ht="12.75">
      <c r="A509" s="3"/>
      <c r="B509" s="40"/>
      <c r="C509" s="40"/>
      <c r="D509" s="40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40"/>
    </row>
    <row r="510" spans="1:15" ht="12.75">
      <c r="A510" s="3"/>
      <c r="B510" s="40"/>
      <c r="C510" s="40"/>
      <c r="D510" s="40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40"/>
    </row>
    <row r="511" spans="1:15" ht="12.75">
      <c r="A511" s="3"/>
      <c r="B511" s="40"/>
      <c r="C511" s="40"/>
      <c r="D511" s="40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40"/>
    </row>
    <row r="512" spans="1:15" ht="12.75">
      <c r="A512" s="3"/>
      <c r="B512" s="40"/>
      <c r="C512" s="40"/>
      <c r="D512" s="40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40"/>
    </row>
    <row r="513" spans="1:15" ht="12.75">
      <c r="A513" s="3"/>
      <c r="B513" s="40"/>
      <c r="C513" s="40"/>
      <c r="D513" s="40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40"/>
    </row>
    <row r="514" spans="1:15" ht="12.75">
      <c r="A514" s="3"/>
      <c r="B514" s="40"/>
      <c r="C514" s="40"/>
      <c r="D514" s="40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40"/>
    </row>
    <row r="515" spans="1:15" ht="12.75">
      <c r="A515" s="3"/>
      <c r="B515" s="40"/>
      <c r="C515" s="40"/>
      <c r="D515" s="40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40"/>
    </row>
    <row r="516" spans="1:15" ht="12.75">
      <c r="A516" s="3"/>
      <c r="B516" s="40"/>
      <c r="C516" s="40"/>
      <c r="D516" s="40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40"/>
    </row>
    <row r="517" spans="1:15" ht="12.75">
      <c r="A517" s="3"/>
      <c r="B517" s="40"/>
      <c r="C517" s="40"/>
      <c r="D517" s="40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40"/>
    </row>
    <row r="518" spans="1:15" ht="12.75">
      <c r="A518" s="3"/>
      <c r="B518" s="40"/>
      <c r="C518" s="40"/>
      <c r="D518" s="40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40"/>
    </row>
    <row r="519" spans="1:15" ht="12.75">
      <c r="A519" s="3"/>
      <c r="B519" s="40"/>
      <c r="C519" s="40"/>
      <c r="D519" s="40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40"/>
    </row>
    <row r="520" spans="1:15" ht="12.75">
      <c r="A520" s="3"/>
      <c r="B520" s="40"/>
      <c r="C520" s="40"/>
      <c r="D520" s="40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40"/>
    </row>
    <row r="521" spans="1:15" ht="12.75">
      <c r="A521" s="3"/>
      <c r="B521" s="40"/>
      <c r="C521" s="40"/>
      <c r="D521" s="40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40"/>
    </row>
    <row r="522" spans="1:15" ht="12.75">
      <c r="A522" s="3"/>
      <c r="B522" s="40"/>
      <c r="C522" s="40"/>
      <c r="D522" s="40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40"/>
    </row>
    <row r="523" spans="1:15" ht="12.75">
      <c r="A523" s="3"/>
      <c r="B523" s="40"/>
      <c r="C523" s="40"/>
      <c r="D523" s="40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40"/>
    </row>
    <row r="524" spans="1:15" ht="12.75">
      <c r="A524" s="3"/>
      <c r="B524" s="40"/>
      <c r="C524" s="40"/>
      <c r="D524" s="40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40"/>
    </row>
    <row r="525" spans="1:15" ht="12.75">
      <c r="A525" s="3"/>
      <c r="B525" s="40"/>
      <c r="C525" s="40"/>
      <c r="D525" s="40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40"/>
    </row>
    <row r="526" spans="1:15" ht="12.75">
      <c r="A526" s="3"/>
      <c r="B526" s="40"/>
      <c r="C526" s="40"/>
      <c r="D526" s="40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40"/>
    </row>
    <row r="527" spans="1:15" ht="12.75">
      <c r="A527" s="3"/>
      <c r="B527" s="40"/>
      <c r="C527" s="40"/>
      <c r="D527" s="40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40"/>
    </row>
    <row r="528" spans="1:15" ht="12.75">
      <c r="A528" s="3"/>
      <c r="B528" s="40"/>
      <c r="C528" s="40"/>
      <c r="D528" s="40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40"/>
    </row>
    <row r="529" spans="1:15" ht="12.75">
      <c r="A529" s="3"/>
      <c r="B529" s="40"/>
      <c r="C529" s="40"/>
      <c r="D529" s="40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40"/>
    </row>
    <row r="530" spans="1:15" ht="12.75">
      <c r="A530" s="3"/>
      <c r="B530" s="40"/>
      <c r="C530" s="40"/>
      <c r="D530" s="40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40"/>
    </row>
    <row r="531" spans="1:15" ht="12.75">
      <c r="A531" s="3"/>
      <c r="B531" s="40"/>
      <c r="C531" s="40"/>
      <c r="D531" s="40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40"/>
    </row>
    <row r="532" spans="1:15" ht="12.75">
      <c r="A532" s="3"/>
      <c r="B532" s="40"/>
      <c r="C532" s="40"/>
      <c r="D532" s="40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40"/>
    </row>
    <row r="533" spans="1:15" ht="12.75">
      <c r="A533" s="3"/>
      <c r="B533" s="40"/>
      <c r="C533" s="40"/>
      <c r="D533" s="40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40"/>
    </row>
    <row r="534" spans="1:15" ht="12.75">
      <c r="A534" s="3"/>
      <c r="B534" s="40"/>
      <c r="C534" s="40"/>
      <c r="D534" s="40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40"/>
    </row>
    <row r="535" spans="1:15" ht="12.75">
      <c r="A535" s="3"/>
      <c r="B535" s="40"/>
      <c r="C535" s="40"/>
      <c r="D535" s="40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40"/>
    </row>
    <row r="536" spans="1:15" ht="12.75">
      <c r="A536" s="3"/>
      <c r="B536" s="40"/>
      <c r="C536" s="40"/>
      <c r="D536" s="40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40"/>
    </row>
    <row r="537" spans="1:15" ht="12.75">
      <c r="A537" s="3"/>
      <c r="B537" s="40"/>
      <c r="C537" s="40"/>
      <c r="D537" s="40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40"/>
    </row>
    <row r="538" spans="1:15" ht="12.75">
      <c r="A538" s="3"/>
      <c r="B538" s="40"/>
      <c r="C538" s="40"/>
      <c r="D538" s="40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40"/>
    </row>
    <row r="539" spans="1:15" ht="12.75">
      <c r="A539" s="3"/>
      <c r="B539" s="40"/>
      <c r="C539" s="40"/>
      <c r="D539" s="40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40"/>
    </row>
    <row r="540" spans="1:15" ht="12.75">
      <c r="A540" s="3"/>
      <c r="B540" s="40"/>
      <c r="C540" s="40"/>
      <c r="D540" s="40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40"/>
    </row>
    <row r="541" spans="1:15" ht="12.75">
      <c r="A541" s="3"/>
      <c r="B541" s="40"/>
      <c r="C541" s="40"/>
      <c r="D541" s="40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40"/>
    </row>
    <row r="542" spans="1:15" ht="12.75">
      <c r="A542" s="3"/>
      <c r="B542" s="40"/>
      <c r="C542" s="40"/>
      <c r="D542" s="40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40"/>
    </row>
    <row r="543" spans="1:15" ht="12.75">
      <c r="A543" s="3"/>
      <c r="B543" s="40"/>
      <c r="C543" s="40"/>
      <c r="D543" s="40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40"/>
    </row>
    <row r="544" spans="1:15" ht="12.75">
      <c r="A544" s="3"/>
      <c r="B544" s="40"/>
      <c r="C544" s="40"/>
      <c r="D544" s="40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40"/>
    </row>
    <row r="545" spans="1:15" ht="12.75">
      <c r="A545" s="3"/>
      <c r="B545" s="40"/>
      <c r="C545" s="40"/>
      <c r="D545" s="40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40"/>
    </row>
    <row r="546" spans="1:15" ht="12.75">
      <c r="A546" s="3"/>
      <c r="B546" s="40"/>
      <c r="C546" s="40"/>
      <c r="D546" s="40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40"/>
    </row>
    <row r="547" spans="1:15" ht="12.75">
      <c r="A547" s="3"/>
      <c r="B547" s="40"/>
      <c r="C547" s="40"/>
      <c r="D547" s="40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40"/>
    </row>
    <row r="548" spans="1:15" ht="12.75">
      <c r="A548" s="3"/>
      <c r="B548" s="40"/>
      <c r="C548" s="40"/>
      <c r="D548" s="40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40"/>
    </row>
    <row r="549" spans="1:15" ht="12.75">
      <c r="A549" s="3"/>
      <c r="B549" s="40"/>
      <c r="C549" s="40"/>
      <c r="D549" s="40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40"/>
    </row>
    <row r="550" spans="1:15" ht="12.75">
      <c r="A550" s="3"/>
      <c r="B550" s="40"/>
      <c r="C550" s="40"/>
      <c r="D550" s="40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40"/>
    </row>
    <row r="551" spans="1:15" ht="12.75">
      <c r="A551" s="3"/>
      <c r="B551" s="40"/>
      <c r="C551" s="40"/>
      <c r="D551" s="40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40"/>
    </row>
    <row r="552" spans="1:15" ht="12.75">
      <c r="A552" s="3"/>
      <c r="B552" s="40"/>
      <c r="C552" s="40"/>
      <c r="D552" s="40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40"/>
    </row>
    <row r="553" spans="1:15" ht="12.75">
      <c r="A553" s="3"/>
      <c r="B553" s="40"/>
      <c r="C553" s="40"/>
      <c r="D553" s="40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40"/>
    </row>
    <row r="554" spans="1:15" ht="12.75">
      <c r="A554" s="3"/>
      <c r="B554" s="40"/>
      <c r="C554" s="40"/>
      <c r="D554" s="40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40"/>
    </row>
    <row r="555" spans="1:15" ht="12.75">
      <c r="A555" s="3"/>
      <c r="B555" s="40"/>
      <c r="C555" s="40"/>
      <c r="D555" s="40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40"/>
    </row>
    <row r="556" spans="1:15" ht="12.75">
      <c r="A556" s="3"/>
      <c r="B556" s="40"/>
      <c r="C556" s="40"/>
      <c r="D556" s="40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40"/>
    </row>
    <row r="557" spans="1:15" ht="12.75">
      <c r="A557" s="3"/>
      <c r="B557" s="40"/>
      <c r="C557" s="40"/>
      <c r="D557" s="40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40"/>
    </row>
    <row r="558" spans="1:15" ht="12.75">
      <c r="A558" s="3"/>
      <c r="B558" s="40"/>
      <c r="C558" s="40"/>
      <c r="D558" s="40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40"/>
    </row>
    <row r="559" spans="1:15" ht="12.75">
      <c r="A559" s="3"/>
      <c r="B559" s="40"/>
      <c r="C559" s="40"/>
      <c r="D559" s="40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40"/>
    </row>
    <row r="560" spans="1:15" ht="12.75">
      <c r="A560" s="3"/>
      <c r="B560" s="40"/>
      <c r="C560" s="40"/>
      <c r="D560" s="40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40"/>
    </row>
    <row r="561" spans="1:15" ht="12.75">
      <c r="A561" s="3"/>
      <c r="B561" s="40"/>
      <c r="C561" s="40"/>
      <c r="D561" s="40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40"/>
    </row>
    <row r="562" spans="1:15" ht="12.75">
      <c r="A562" s="3"/>
      <c r="B562" s="40"/>
      <c r="C562" s="40"/>
      <c r="D562" s="40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40"/>
    </row>
    <row r="563" spans="1:15" ht="12.75">
      <c r="A563" s="3"/>
      <c r="B563" s="40"/>
      <c r="C563" s="40"/>
      <c r="D563" s="40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40"/>
    </row>
    <row r="564" spans="1:15" ht="12.75">
      <c r="A564" s="3"/>
      <c r="B564" s="40"/>
      <c r="C564" s="40"/>
      <c r="D564" s="40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40"/>
    </row>
    <row r="565" spans="1:15" ht="12.75">
      <c r="A565" s="3"/>
      <c r="B565" s="40"/>
      <c r="C565" s="40"/>
      <c r="D565" s="40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40"/>
    </row>
    <row r="566" spans="1:15" ht="12.75">
      <c r="A566" s="3"/>
      <c r="B566" s="40"/>
      <c r="C566" s="40"/>
      <c r="D566" s="40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40"/>
    </row>
    <row r="567" spans="1:15" ht="12.75">
      <c r="A567" s="3"/>
      <c r="B567" s="40"/>
      <c r="C567" s="40"/>
      <c r="D567" s="40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40"/>
    </row>
    <row r="568" spans="1:15" ht="12.75">
      <c r="A568" s="3"/>
      <c r="B568" s="40"/>
      <c r="C568" s="40"/>
      <c r="D568" s="40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40"/>
    </row>
    <row r="569" spans="1:15" ht="12.75">
      <c r="A569" s="3"/>
      <c r="B569" s="40"/>
      <c r="C569" s="40"/>
      <c r="D569" s="40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40"/>
    </row>
    <row r="570" spans="1:15" ht="12.75">
      <c r="A570" s="3"/>
      <c r="B570" s="40"/>
      <c r="C570" s="40"/>
      <c r="D570" s="40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40"/>
    </row>
    <row r="571" spans="1:15" ht="12.75">
      <c r="A571" s="3"/>
      <c r="B571" s="40"/>
      <c r="C571" s="40"/>
      <c r="D571" s="40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40"/>
    </row>
    <row r="572" spans="1:15" ht="12.75">
      <c r="A572" s="3"/>
      <c r="B572" s="40"/>
      <c r="C572" s="40"/>
      <c r="D572" s="40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40"/>
    </row>
    <row r="573" spans="1:15" ht="12.75">
      <c r="A573" s="3"/>
      <c r="B573" s="40"/>
      <c r="C573" s="40"/>
      <c r="D573" s="40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40"/>
    </row>
    <row r="574" spans="1:15" ht="12.75">
      <c r="A574" s="3"/>
      <c r="B574" s="40"/>
      <c r="C574" s="40"/>
      <c r="D574" s="40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40"/>
    </row>
    <row r="575" spans="1:15" ht="12.75">
      <c r="A575" s="3"/>
      <c r="B575" s="40"/>
      <c r="C575" s="40"/>
      <c r="D575" s="40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40"/>
    </row>
    <row r="576" spans="1:15" ht="12.75">
      <c r="A576" s="3"/>
      <c r="B576" s="40"/>
      <c r="C576" s="40"/>
      <c r="D576" s="40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40"/>
    </row>
    <row r="577" spans="1:15" ht="12.75">
      <c r="A577" s="3"/>
      <c r="B577" s="40"/>
      <c r="C577" s="40"/>
      <c r="D577" s="40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40"/>
    </row>
    <row r="578" spans="1:15" ht="12.75">
      <c r="A578" s="3"/>
      <c r="B578" s="40"/>
      <c r="C578" s="40"/>
      <c r="D578" s="40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40"/>
    </row>
    <row r="579" spans="1:15" ht="12.75">
      <c r="A579" s="3"/>
      <c r="B579" s="40"/>
      <c r="C579" s="40"/>
      <c r="D579" s="40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40"/>
    </row>
    <row r="580" spans="1:15" ht="12.75">
      <c r="A580" s="3"/>
      <c r="B580" s="40"/>
      <c r="C580" s="40"/>
      <c r="D580" s="40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40"/>
    </row>
    <row r="581" spans="1:15" ht="12.75">
      <c r="A581" s="3"/>
      <c r="B581" s="40"/>
      <c r="C581" s="40"/>
      <c r="D581" s="40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40"/>
    </row>
    <row r="582" spans="1:15" ht="12.75">
      <c r="A582" s="3"/>
      <c r="B582" s="40"/>
      <c r="C582" s="40"/>
      <c r="D582" s="40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40"/>
    </row>
    <row r="583" spans="1:15" ht="12.75">
      <c r="A583" s="3"/>
      <c r="B583" s="40"/>
      <c r="C583" s="40"/>
      <c r="D583" s="40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40"/>
    </row>
    <row r="584" spans="1:15" ht="12.75">
      <c r="A584" s="3"/>
      <c r="B584" s="40"/>
      <c r="C584" s="40"/>
      <c r="D584" s="40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40"/>
    </row>
    <row r="585" spans="1:15" ht="12.75">
      <c r="A585" s="3"/>
      <c r="B585" s="40"/>
      <c r="C585" s="40"/>
      <c r="D585" s="40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40"/>
    </row>
    <row r="586" spans="1:15" ht="12.75">
      <c r="A586" s="3"/>
      <c r="B586" s="40"/>
      <c r="C586" s="40"/>
      <c r="D586" s="40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40"/>
    </row>
    <row r="587" spans="1:15" ht="12.75">
      <c r="A587" s="3"/>
      <c r="B587" s="40"/>
      <c r="C587" s="40"/>
      <c r="D587" s="40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40"/>
    </row>
    <row r="588" spans="1:15" ht="12.75">
      <c r="A588" s="3"/>
      <c r="B588" s="40"/>
      <c r="C588" s="40"/>
      <c r="D588" s="40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40"/>
    </row>
    <row r="589" spans="1:15" ht="12.75">
      <c r="A589" s="3"/>
      <c r="B589" s="40"/>
      <c r="C589" s="40"/>
      <c r="D589" s="40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40"/>
    </row>
    <row r="590" spans="1:15" ht="12.75">
      <c r="A590" s="3"/>
      <c r="B590" s="40"/>
      <c r="C590" s="40"/>
      <c r="D590" s="40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40"/>
    </row>
    <row r="591" spans="1:15" ht="12.75">
      <c r="A591" s="3"/>
      <c r="B591" s="40"/>
      <c r="C591" s="40"/>
      <c r="D591" s="40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40"/>
    </row>
    <row r="592" spans="1:15" ht="12.75">
      <c r="A592" s="3"/>
      <c r="B592" s="40"/>
      <c r="C592" s="40"/>
      <c r="D592" s="40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40"/>
    </row>
    <row r="593" spans="1:15" ht="12.75">
      <c r="A593" s="3"/>
      <c r="B593" s="40"/>
      <c r="C593" s="40"/>
      <c r="D593" s="40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40"/>
    </row>
    <row r="594" spans="1:15" ht="12.75">
      <c r="A594" s="3"/>
      <c r="B594" s="40"/>
      <c r="C594" s="40"/>
      <c r="D594" s="40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40"/>
    </row>
    <row r="595" spans="1:15" ht="12.75">
      <c r="A595" s="3"/>
      <c r="B595" s="40"/>
      <c r="C595" s="40"/>
      <c r="D595" s="40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40"/>
    </row>
    <row r="596" spans="1:15" ht="12.75">
      <c r="A596" s="3"/>
      <c r="B596" s="40"/>
      <c r="C596" s="40"/>
      <c r="D596" s="40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40"/>
    </row>
    <row r="597" spans="1:15" ht="12.75">
      <c r="A597" s="3"/>
      <c r="B597" s="40"/>
      <c r="C597" s="40"/>
      <c r="D597" s="40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40"/>
    </row>
    <row r="598" spans="1:15" ht="12.75">
      <c r="A598" s="3"/>
      <c r="B598" s="40"/>
      <c r="C598" s="40"/>
      <c r="D598" s="40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40"/>
    </row>
    <row r="599" spans="1:15" ht="12.75">
      <c r="A599" s="3"/>
      <c r="B599" s="40"/>
      <c r="C599" s="40"/>
      <c r="D599" s="40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40"/>
    </row>
    <row r="600" spans="1:15" ht="12.75">
      <c r="A600" s="3"/>
      <c r="B600" s="40"/>
      <c r="C600" s="40"/>
      <c r="D600" s="40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40"/>
    </row>
    <row r="601" spans="1:15" ht="12.75">
      <c r="A601" s="3"/>
      <c r="B601" s="40"/>
      <c r="C601" s="40"/>
      <c r="D601" s="40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40"/>
    </row>
    <row r="602" spans="1:15" ht="12.75">
      <c r="A602" s="3"/>
      <c r="B602" s="40"/>
      <c r="C602" s="40"/>
      <c r="D602" s="40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40"/>
    </row>
    <row r="603" spans="1:15" ht="12.75">
      <c r="A603" s="3"/>
      <c r="B603" s="40"/>
      <c r="C603" s="40"/>
      <c r="D603" s="40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40"/>
    </row>
    <row r="604" spans="1:15" ht="12.75">
      <c r="A604" s="3"/>
      <c r="B604" s="40"/>
      <c r="C604" s="40"/>
      <c r="D604" s="40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40"/>
    </row>
    <row r="605" spans="1:15" ht="12.75">
      <c r="A605" s="3"/>
      <c r="B605" s="40"/>
      <c r="C605" s="40"/>
      <c r="D605" s="40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40"/>
    </row>
    <row r="606" spans="1:15" ht="12.75">
      <c r="A606" s="3"/>
      <c r="B606" s="40"/>
      <c r="C606" s="40"/>
      <c r="D606" s="40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40"/>
    </row>
    <row r="607" spans="1:15" ht="12.75">
      <c r="A607" s="3"/>
      <c r="B607" s="40"/>
      <c r="C607" s="40"/>
      <c r="D607" s="40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40"/>
    </row>
    <row r="608" spans="1:15" ht="12.75">
      <c r="A608" s="3"/>
      <c r="B608" s="40"/>
      <c r="C608" s="40"/>
      <c r="D608" s="40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40"/>
    </row>
    <row r="609" spans="1:15" ht="12.75">
      <c r="A609" s="3"/>
      <c r="B609" s="40"/>
      <c r="C609" s="40"/>
      <c r="D609" s="40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40"/>
    </row>
    <row r="610" spans="1:15" ht="12.75">
      <c r="A610" s="3"/>
      <c r="B610" s="40"/>
      <c r="C610" s="40"/>
      <c r="D610" s="40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40"/>
    </row>
    <row r="611" spans="1:15" ht="12.75">
      <c r="A611" s="3"/>
      <c r="B611" s="40"/>
      <c r="C611" s="40"/>
      <c r="D611" s="40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40"/>
    </row>
    <row r="612" spans="1:15" ht="12.75">
      <c r="A612" s="3"/>
      <c r="B612" s="40"/>
      <c r="C612" s="40"/>
      <c r="D612" s="40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40"/>
    </row>
    <row r="613" spans="1:15" ht="12.75">
      <c r="A613" s="3"/>
      <c r="B613" s="40"/>
      <c r="C613" s="40"/>
      <c r="D613" s="40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40"/>
    </row>
    <row r="614" spans="1:15" ht="12.75">
      <c r="A614" s="3"/>
      <c r="B614" s="40"/>
      <c r="C614" s="40"/>
      <c r="D614" s="40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40"/>
    </row>
    <row r="615" spans="1:15" ht="12.75">
      <c r="A615" s="3"/>
      <c r="B615" s="40"/>
      <c r="C615" s="40"/>
      <c r="D615" s="40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40"/>
    </row>
    <row r="616" spans="1:15" ht="12.75">
      <c r="A616" s="3"/>
      <c r="B616" s="40"/>
      <c r="C616" s="40"/>
      <c r="D616" s="40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40"/>
    </row>
    <row r="617" spans="1:15" ht="12.75">
      <c r="A617" s="3"/>
      <c r="B617" s="40"/>
      <c r="C617" s="40"/>
      <c r="D617" s="40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40"/>
    </row>
    <row r="618" spans="1:15" ht="12.75">
      <c r="A618" s="3"/>
      <c r="B618" s="40"/>
      <c r="C618" s="40"/>
      <c r="D618" s="40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40"/>
    </row>
    <row r="619" spans="1:15" ht="12.75">
      <c r="A619" s="3"/>
      <c r="B619" s="40"/>
      <c r="C619" s="40"/>
      <c r="D619" s="40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40"/>
    </row>
    <row r="620" spans="1:15" ht="12.75">
      <c r="A620" s="3"/>
      <c r="B620" s="40"/>
      <c r="C620" s="40"/>
      <c r="D620" s="40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40"/>
    </row>
    <row r="621" spans="1:15" ht="12.75">
      <c r="A621" s="3"/>
      <c r="B621" s="40"/>
      <c r="C621" s="40"/>
      <c r="D621" s="40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40"/>
    </row>
    <row r="622" spans="1:15" ht="12.75">
      <c r="A622" s="3"/>
      <c r="B622" s="40"/>
      <c r="C622" s="40"/>
      <c r="D622" s="40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40"/>
    </row>
    <row r="623" spans="1:15" ht="12.75">
      <c r="A623" s="3"/>
      <c r="B623" s="40"/>
      <c r="C623" s="40"/>
      <c r="D623" s="40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40"/>
    </row>
    <row r="624" spans="1:15" ht="12.75">
      <c r="A624" s="3"/>
      <c r="B624" s="40"/>
      <c r="C624" s="40"/>
      <c r="D624" s="40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40"/>
    </row>
    <row r="625" spans="1:15" ht="12.75">
      <c r="A625" s="3"/>
      <c r="B625" s="40"/>
      <c r="C625" s="40"/>
      <c r="D625" s="40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40"/>
    </row>
    <row r="626" spans="1:15" ht="12.75">
      <c r="A626" s="3"/>
      <c r="B626" s="40"/>
      <c r="C626" s="40"/>
      <c r="D626" s="40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40"/>
    </row>
    <row r="627" spans="1:15" ht="12.75">
      <c r="A627" s="3"/>
      <c r="B627" s="40"/>
      <c r="C627" s="40"/>
      <c r="D627" s="40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40"/>
    </row>
    <row r="628" spans="1:15" ht="12.75">
      <c r="A628" s="3"/>
      <c r="B628" s="40"/>
      <c r="C628" s="40"/>
      <c r="D628" s="40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40"/>
    </row>
    <row r="629" spans="1:15" ht="12.75">
      <c r="A629" s="3"/>
      <c r="B629" s="40"/>
      <c r="C629" s="40"/>
      <c r="D629" s="40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40"/>
    </row>
    <row r="630" spans="1:15" ht="12.75">
      <c r="A630" s="3"/>
      <c r="B630" s="40"/>
      <c r="C630" s="40"/>
      <c r="D630" s="40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40"/>
    </row>
    <row r="631" spans="1:15" ht="12.75">
      <c r="A631" s="3"/>
      <c r="B631" s="40"/>
      <c r="C631" s="40"/>
      <c r="D631" s="40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40"/>
    </row>
    <row r="632" spans="1:15" ht="12.75">
      <c r="A632" s="3"/>
      <c r="B632" s="40"/>
      <c r="C632" s="40"/>
      <c r="D632" s="40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40"/>
    </row>
    <row r="633" spans="1:15" ht="12.75">
      <c r="A633" s="3"/>
      <c r="B633" s="40"/>
      <c r="C633" s="40"/>
      <c r="D633" s="40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40"/>
    </row>
    <row r="634" spans="1:15" ht="12.75">
      <c r="A634" s="3"/>
      <c r="B634" s="40"/>
      <c r="C634" s="40"/>
      <c r="D634" s="40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40"/>
    </row>
    <row r="635" spans="1:15" ht="12.75">
      <c r="A635" s="3"/>
      <c r="B635" s="40"/>
      <c r="C635" s="40"/>
      <c r="D635" s="40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40"/>
    </row>
    <row r="636" spans="1:15" ht="12.75">
      <c r="A636" s="3"/>
      <c r="B636" s="40"/>
      <c r="C636" s="40"/>
      <c r="D636" s="40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40"/>
    </row>
    <row r="637" spans="1:15" ht="12.75">
      <c r="A637" s="3"/>
      <c r="B637" s="40"/>
      <c r="C637" s="40"/>
      <c r="D637" s="40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40"/>
    </row>
    <row r="638" spans="1:15" ht="12.75">
      <c r="A638" s="3"/>
      <c r="B638" s="40"/>
      <c r="C638" s="40"/>
      <c r="D638" s="40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40"/>
    </row>
    <row r="639" spans="1:15" ht="12.75">
      <c r="A639" s="3"/>
      <c r="B639" s="40"/>
      <c r="C639" s="40"/>
      <c r="D639" s="40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40"/>
    </row>
    <row r="640" spans="1:15" ht="12.75">
      <c r="A640" s="3"/>
      <c r="B640" s="40"/>
      <c r="C640" s="40"/>
      <c r="D640" s="40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40"/>
    </row>
    <row r="641" spans="1:15" ht="12.75">
      <c r="A641" s="3"/>
      <c r="B641" s="40"/>
      <c r="C641" s="40"/>
      <c r="D641" s="40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40"/>
    </row>
    <row r="642" spans="1:15" ht="12.75">
      <c r="A642" s="3"/>
      <c r="B642" s="40"/>
      <c r="C642" s="40"/>
      <c r="D642" s="40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40"/>
    </row>
    <row r="643" spans="1:15" ht="12.75">
      <c r="A643" s="3"/>
      <c r="B643" s="40"/>
      <c r="C643" s="40"/>
      <c r="D643" s="40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40"/>
    </row>
    <row r="644" spans="1:15" ht="12.75">
      <c r="A644" s="3"/>
      <c r="B644" s="40"/>
      <c r="C644" s="40"/>
      <c r="D644" s="40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40"/>
    </row>
    <row r="645" spans="1:15" ht="12.75">
      <c r="A645" s="3"/>
      <c r="B645" s="40"/>
      <c r="C645" s="40"/>
      <c r="D645" s="40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40"/>
    </row>
    <row r="646" spans="1:15" ht="12.75">
      <c r="A646" s="3"/>
      <c r="B646" s="40"/>
      <c r="C646" s="40"/>
      <c r="D646" s="40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40"/>
    </row>
    <row r="647" spans="1:15" ht="12.75">
      <c r="A647" s="3"/>
      <c r="B647" s="40"/>
      <c r="C647" s="40"/>
      <c r="D647" s="40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40"/>
    </row>
    <row r="648" spans="1:15" ht="12.75">
      <c r="A648" s="3"/>
      <c r="B648" s="40"/>
      <c r="C648" s="40"/>
      <c r="D648" s="40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40"/>
    </row>
    <row r="649" spans="1:15" ht="12.75">
      <c r="A649" s="3"/>
      <c r="B649" s="40"/>
      <c r="C649" s="40"/>
      <c r="D649" s="40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40"/>
    </row>
    <row r="650" spans="1:15" ht="12.75">
      <c r="A650" s="3"/>
      <c r="B650" s="40"/>
      <c r="C650" s="40"/>
      <c r="D650" s="40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40"/>
    </row>
    <row r="651" spans="1:15" ht="12.75">
      <c r="A651" s="3"/>
      <c r="B651" s="40"/>
      <c r="C651" s="40"/>
      <c r="D651" s="40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40"/>
    </row>
    <row r="652" spans="1:15" ht="12.75">
      <c r="A652" s="3"/>
      <c r="B652" s="40"/>
      <c r="C652" s="40"/>
      <c r="D652" s="40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40"/>
    </row>
    <row r="653" spans="1:15" ht="12.75">
      <c r="A653" s="3"/>
      <c r="B653" s="40"/>
      <c r="C653" s="40"/>
      <c r="D653" s="40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40"/>
    </row>
    <row r="654" spans="1:15" ht="12.75">
      <c r="A654" s="3"/>
      <c r="B654" s="40"/>
      <c r="C654" s="40"/>
      <c r="D654" s="40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40"/>
    </row>
    <row r="655" spans="1:15" ht="12.75">
      <c r="A655" s="3"/>
      <c r="B655" s="40"/>
      <c r="C655" s="40"/>
      <c r="D655" s="40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40"/>
    </row>
    <row r="656" spans="1:15" ht="12.75">
      <c r="A656" s="3"/>
      <c r="B656" s="40"/>
      <c r="C656" s="40"/>
      <c r="D656" s="40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40"/>
    </row>
    <row r="657" spans="1:15" ht="12.75">
      <c r="A657" s="3"/>
      <c r="B657" s="40"/>
      <c r="C657" s="40"/>
      <c r="D657" s="40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40"/>
    </row>
    <row r="658" spans="1:15" ht="12.75">
      <c r="A658" s="3"/>
      <c r="B658" s="40"/>
      <c r="C658" s="40"/>
      <c r="D658" s="40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40"/>
    </row>
    <row r="659" spans="1:15" ht="12.75">
      <c r="A659" s="3"/>
      <c r="B659" s="40"/>
      <c r="C659" s="40"/>
      <c r="D659" s="40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40"/>
    </row>
    <row r="660" spans="1:15" ht="12.75">
      <c r="A660" s="3"/>
      <c r="B660" s="40"/>
      <c r="C660" s="40"/>
      <c r="D660" s="40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40"/>
    </row>
    <row r="661" spans="1:15" ht="12.75">
      <c r="A661" s="3"/>
      <c r="B661" s="40"/>
      <c r="C661" s="40"/>
      <c r="D661" s="40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40"/>
    </row>
    <row r="662" spans="1:15" ht="12.75">
      <c r="A662" s="3"/>
      <c r="B662" s="40"/>
      <c r="C662" s="40"/>
      <c r="D662" s="40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40"/>
    </row>
    <row r="663" spans="1:15" ht="12.75">
      <c r="A663" s="3"/>
      <c r="B663" s="40"/>
      <c r="C663" s="40"/>
      <c r="D663" s="40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40"/>
    </row>
    <row r="664" spans="1:15" ht="12.75">
      <c r="A664" s="3"/>
      <c r="B664" s="40"/>
      <c r="C664" s="40"/>
      <c r="D664" s="40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40"/>
    </row>
    <row r="665" spans="1:15" ht="12.75">
      <c r="A665" s="3"/>
      <c r="B665" s="40"/>
      <c r="C665" s="40"/>
      <c r="D665" s="40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40"/>
    </row>
    <row r="666" spans="1:15" ht="12.75">
      <c r="A666" s="3"/>
      <c r="B666" s="40"/>
      <c r="C666" s="40"/>
      <c r="D666" s="40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40"/>
    </row>
    <row r="667" spans="1:15" ht="12.75">
      <c r="A667" s="3"/>
      <c r="B667" s="40"/>
      <c r="C667" s="40"/>
      <c r="D667" s="40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40"/>
    </row>
    <row r="668" spans="1:15" ht="12.75">
      <c r="A668" s="3"/>
      <c r="B668" s="40"/>
      <c r="C668" s="40"/>
      <c r="D668" s="40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40"/>
    </row>
    <row r="669" spans="1:15" ht="12.75">
      <c r="A669" s="3"/>
      <c r="B669" s="40"/>
      <c r="C669" s="40"/>
      <c r="D669" s="40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40"/>
    </row>
    <row r="670" spans="1:15" ht="12.75">
      <c r="A670" s="3"/>
      <c r="B670" s="40"/>
      <c r="C670" s="40"/>
      <c r="D670" s="40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40"/>
    </row>
    <row r="671" spans="1:15" ht="12.75">
      <c r="A671" s="3"/>
      <c r="B671" s="40"/>
      <c r="C671" s="40"/>
      <c r="D671" s="40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40"/>
    </row>
    <row r="672" spans="1:15" ht="12.75">
      <c r="A672" s="3"/>
      <c r="B672" s="40"/>
      <c r="C672" s="40"/>
      <c r="D672" s="40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40"/>
    </row>
    <row r="673" spans="1:15" ht="12.75">
      <c r="A673" s="3"/>
      <c r="B673" s="40"/>
      <c r="C673" s="40"/>
      <c r="D673" s="40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40"/>
    </row>
    <row r="674" spans="1:15" ht="12.75">
      <c r="A674" s="3"/>
      <c r="B674" s="40"/>
      <c r="C674" s="40"/>
      <c r="D674" s="40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40"/>
    </row>
    <row r="675" spans="1:15" ht="12.75">
      <c r="A675" s="3"/>
      <c r="B675" s="40"/>
      <c r="C675" s="40"/>
      <c r="D675" s="40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40"/>
    </row>
    <row r="676" spans="1:15" ht="12.75">
      <c r="A676" s="3"/>
      <c r="B676" s="40"/>
      <c r="C676" s="40"/>
      <c r="D676" s="40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40"/>
    </row>
    <row r="677" spans="1:15" ht="12.75">
      <c r="A677" s="3"/>
      <c r="B677" s="40"/>
      <c r="C677" s="40"/>
      <c r="D677" s="40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40"/>
    </row>
    <row r="678" spans="1:15" ht="12.75">
      <c r="A678" s="3"/>
      <c r="B678" s="40"/>
      <c r="C678" s="40"/>
      <c r="D678" s="40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40"/>
    </row>
    <row r="679" spans="1:15" ht="12.75">
      <c r="A679" s="3"/>
      <c r="B679" s="40"/>
      <c r="C679" s="40"/>
      <c r="D679" s="40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40"/>
    </row>
    <row r="680" spans="1:15" ht="12.75">
      <c r="A680" s="3"/>
      <c r="B680" s="40"/>
      <c r="C680" s="40"/>
      <c r="D680" s="40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40"/>
    </row>
    <row r="681" spans="1:15" ht="12.75">
      <c r="A681" s="3"/>
      <c r="B681" s="40"/>
      <c r="C681" s="40"/>
      <c r="D681" s="40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40"/>
    </row>
    <row r="682" spans="1:15" ht="12.75">
      <c r="A682" s="3"/>
      <c r="B682" s="40"/>
      <c r="C682" s="40"/>
      <c r="D682" s="40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40"/>
    </row>
    <row r="683" spans="1:15" ht="12.75">
      <c r="A683" s="3"/>
      <c r="B683" s="40"/>
      <c r="C683" s="40"/>
      <c r="D683" s="40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40"/>
    </row>
    <row r="684" spans="1:15" ht="12.75">
      <c r="A684" s="3"/>
      <c r="B684" s="40"/>
      <c r="C684" s="40"/>
      <c r="D684" s="40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40"/>
    </row>
    <row r="685" spans="1:15" ht="12.75">
      <c r="A685" s="3"/>
      <c r="B685" s="40"/>
      <c r="C685" s="40"/>
      <c r="D685" s="40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40"/>
    </row>
    <row r="686" spans="1:15" ht="12.75">
      <c r="A686" s="3"/>
      <c r="B686" s="40"/>
      <c r="C686" s="40"/>
      <c r="D686" s="40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40"/>
    </row>
    <row r="687" spans="1:15" ht="12.75">
      <c r="A687" s="3"/>
      <c r="B687" s="40"/>
      <c r="C687" s="40"/>
      <c r="D687" s="40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40"/>
    </row>
    <row r="688" spans="1:15" ht="12.75">
      <c r="A688" s="3"/>
      <c r="B688" s="40"/>
      <c r="C688" s="40"/>
      <c r="D688" s="40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40"/>
    </row>
    <row r="689" spans="1:15" ht="12.75">
      <c r="A689" s="3"/>
      <c r="B689" s="40"/>
      <c r="C689" s="40"/>
      <c r="D689" s="40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40"/>
    </row>
    <row r="690" spans="1:15" ht="12.75">
      <c r="A690" s="3"/>
      <c r="B690" s="40"/>
      <c r="C690" s="40"/>
      <c r="D690" s="40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40"/>
    </row>
    <row r="691" spans="1:15" ht="12.75">
      <c r="A691" s="3"/>
      <c r="B691" s="40"/>
      <c r="C691" s="40"/>
      <c r="D691" s="40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40"/>
    </row>
    <row r="692" spans="1:15" ht="12.75">
      <c r="A692" s="3"/>
      <c r="B692" s="40"/>
      <c r="C692" s="40"/>
      <c r="D692" s="40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40"/>
    </row>
    <row r="693" spans="1:15" ht="12.75">
      <c r="A693" s="3"/>
      <c r="B693" s="40"/>
      <c r="C693" s="40"/>
      <c r="D693" s="40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40"/>
    </row>
    <row r="694" spans="1:15" ht="12.75">
      <c r="A694" s="3"/>
      <c r="B694" s="40"/>
      <c r="C694" s="40"/>
      <c r="D694" s="40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40"/>
    </row>
    <row r="695" spans="1:15" ht="12.75">
      <c r="A695" s="3"/>
      <c r="B695" s="40"/>
      <c r="C695" s="40"/>
      <c r="D695" s="40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40"/>
    </row>
    <row r="696" spans="1:15" ht="12.75">
      <c r="A696" s="3"/>
      <c r="B696" s="40"/>
      <c r="C696" s="40"/>
      <c r="D696" s="40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40"/>
    </row>
    <row r="697" spans="1:15" ht="12.75">
      <c r="A697" s="3"/>
      <c r="B697" s="40"/>
      <c r="C697" s="40"/>
      <c r="D697" s="40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40"/>
    </row>
    <row r="698" spans="1:15" ht="12.75">
      <c r="A698" s="3"/>
      <c r="B698" s="40"/>
      <c r="C698" s="40"/>
      <c r="D698" s="40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40"/>
    </row>
    <row r="699" spans="1:15" ht="12.75">
      <c r="A699" s="3"/>
      <c r="B699" s="40"/>
      <c r="C699" s="40"/>
      <c r="D699" s="40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40"/>
    </row>
    <row r="700" spans="1:15" ht="12.75">
      <c r="A700" s="3"/>
      <c r="B700" s="40"/>
      <c r="C700" s="40"/>
      <c r="D700" s="40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40"/>
    </row>
    <row r="701" spans="1:15" ht="12.75">
      <c r="A701" s="3"/>
      <c r="B701" s="40"/>
      <c r="C701" s="40"/>
      <c r="D701" s="40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40"/>
    </row>
    <row r="702" spans="1:15" ht="12.75">
      <c r="A702" s="3"/>
      <c r="B702" s="40"/>
      <c r="C702" s="40"/>
      <c r="D702" s="40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40"/>
    </row>
    <row r="703" spans="1:15" ht="12.75">
      <c r="A703" s="3"/>
      <c r="B703" s="40"/>
      <c r="C703" s="40"/>
      <c r="D703" s="40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40"/>
    </row>
    <row r="704" spans="1:15" ht="12.75">
      <c r="A704" s="3"/>
      <c r="B704" s="40"/>
      <c r="C704" s="40"/>
      <c r="D704" s="40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40"/>
    </row>
    <row r="705" spans="1:15" ht="12.75">
      <c r="A705" s="3"/>
      <c r="B705" s="40"/>
      <c r="C705" s="40"/>
      <c r="D705" s="40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40"/>
    </row>
    <row r="706" spans="1:15" ht="12.75">
      <c r="A706" s="3"/>
      <c r="B706" s="40"/>
      <c r="C706" s="40"/>
      <c r="D706" s="40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40"/>
    </row>
    <row r="707" spans="1:15" ht="12.75">
      <c r="A707" s="3"/>
      <c r="B707" s="40"/>
      <c r="C707" s="40"/>
      <c r="D707" s="40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40"/>
    </row>
    <row r="708" spans="1:15" ht="12.75">
      <c r="A708" s="3"/>
      <c r="B708" s="40"/>
      <c r="C708" s="40"/>
      <c r="D708" s="40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40"/>
    </row>
    <row r="709" spans="1:15" ht="12.75">
      <c r="A709" s="3"/>
      <c r="B709" s="40"/>
      <c r="C709" s="40"/>
      <c r="D709" s="40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40"/>
    </row>
    <row r="710" spans="1:15" ht="12.75">
      <c r="A710" s="3"/>
      <c r="B710" s="40"/>
      <c r="C710" s="40"/>
      <c r="D710" s="40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40"/>
    </row>
    <row r="711" spans="1:15" ht="12.75">
      <c r="A711" s="3"/>
      <c r="B711" s="40"/>
      <c r="C711" s="40"/>
      <c r="D711" s="40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40"/>
    </row>
    <row r="712" spans="1:15" ht="12.75">
      <c r="A712" s="3"/>
      <c r="B712" s="40"/>
      <c r="C712" s="40"/>
      <c r="D712" s="40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40"/>
    </row>
    <row r="713" spans="1:15" ht="12.75">
      <c r="A713" s="3"/>
      <c r="B713" s="40"/>
      <c r="C713" s="40"/>
      <c r="D713" s="40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40"/>
    </row>
    <row r="714" spans="1:15" ht="12.75">
      <c r="A714" s="3"/>
      <c r="B714" s="40"/>
      <c r="C714" s="40"/>
      <c r="D714" s="40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40"/>
    </row>
    <row r="715" spans="1:15" ht="12.75">
      <c r="A715" s="3"/>
      <c r="B715" s="40"/>
      <c r="C715" s="40"/>
      <c r="D715" s="40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40"/>
    </row>
    <row r="716" spans="1:15" ht="12.75">
      <c r="A716" s="3"/>
      <c r="B716" s="40"/>
      <c r="C716" s="40"/>
      <c r="D716" s="40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40"/>
    </row>
    <row r="717" spans="1:15" ht="12.75">
      <c r="A717" s="3"/>
      <c r="B717" s="40"/>
      <c r="C717" s="40"/>
      <c r="D717" s="40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40"/>
    </row>
    <row r="718" spans="1:15" ht="12.75">
      <c r="A718" s="3"/>
      <c r="B718" s="40"/>
      <c r="C718" s="40"/>
      <c r="D718" s="40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40"/>
    </row>
    <row r="719" spans="1:15" ht="12.75">
      <c r="A719" s="3"/>
      <c r="B719" s="40"/>
      <c r="C719" s="40"/>
      <c r="D719" s="40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40"/>
    </row>
    <row r="720" spans="1:15" ht="12.75">
      <c r="A720" s="3"/>
      <c r="B720" s="40"/>
      <c r="C720" s="40"/>
      <c r="D720" s="40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40"/>
    </row>
    <row r="721" spans="1:15" ht="12.75">
      <c r="A721" s="3"/>
      <c r="B721" s="40"/>
      <c r="C721" s="40"/>
      <c r="D721" s="40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40"/>
    </row>
    <row r="722" spans="1:15" ht="12.75">
      <c r="A722" s="3"/>
      <c r="B722" s="40"/>
      <c r="C722" s="40"/>
      <c r="D722" s="40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40"/>
    </row>
    <row r="723" spans="1:15" ht="12.75">
      <c r="A723" s="3"/>
      <c r="B723" s="40"/>
      <c r="C723" s="40"/>
      <c r="D723" s="40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40"/>
    </row>
    <row r="724" spans="1:15" ht="12.75">
      <c r="A724" s="3"/>
      <c r="B724" s="40"/>
      <c r="C724" s="40"/>
      <c r="D724" s="40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40"/>
    </row>
    <row r="725" spans="1:15" ht="12.75">
      <c r="A725" s="3"/>
      <c r="B725" s="40"/>
      <c r="C725" s="40"/>
      <c r="D725" s="40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40"/>
    </row>
    <row r="726" spans="1:15" ht="12.75">
      <c r="A726" s="3"/>
      <c r="B726" s="40"/>
      <c r="C726" s="40"/>
      <c r="D726" s="40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40"/>
    </row>
    <row r="727" spans="1:15" ht="12.75">
      <c r="A727" s="3"/>
      <c r="B727" s="40"/>
      <c r="C727" s="40"/>
      <c r="D727" s="40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40"/>
    </row>
    <row r="728" spans="1:15" ht="12.75">
      <c r="A728" s="3"/>
      <c r="B728" s="40"/>
      <c r="C728" s="40"/>
      <c r="D728" s="40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40"/>
    </row>
    <row r="729" spans="1:15" ht="12.75">
      <c r="A729" s="3"/>
      <c r="B729" s="40"/>
      <c r="C729" s="40"/>
      <c r="D729" s="40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40"/>
    </row>
    <row r="730" spans="1:15" ht="12.75">
      <c r="A730" s="3"/>
      <c r="B730" s="40"/>
      <c r="C730" s="40"/>
      <c r="D730" s="40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40"/>
    </row>
    <row r="731" spans="1:15" ht="12.75">
      <c r="A731" s="3"/>
      <c r="B731" s="40"/>
      <c r="C731" s="40"/>
      <c r="D731" s="40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40"/>
    </row>
    <row r="732" spans="1:15" ht="12.75">
      <c r="A732" s="3"/>
      <c r="B732" s="40"/>
      <c r="C732" s="40"/>
      <c r="D732" s="40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40"/>
    </row>
    <row r="733" spans="1:15" ht="12.75">
      <c r="A733" s="3"/>
      <c r="B733" s="40"/>
      <c r="C733" s="40"/>
      <c r="D733" s="40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40"/>
    </row>
    <row r="734" spans="1:15" ht="12.75">
      <c r="A734" s="3"/>
      <c r="B734" s="40"/>
      <c r="C734" s="40"/>
      <c r="D734" s="40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40"/>
    </row>
    <row r="735" spans="1:15" ht="12.75">
      <c r="A735" s="3"/>
      <c r="B735" s="40"/>
      <c r="C735" s="40"/>
      <c r="D735" s="40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40"/>
    </row>
    <row r="736" spans="1:15" ht="12.75">
      <c r="A736" s="3"/>
      <c r="B736" s="40"/>
      <c r="C736" s="40"/>
      <c r="D736" s="40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40"/>
    </row>
    <row r="737" spans="1:15" ht="12.75">
      <c r="A737" s="3"/>
      <c r="B737" s="40"/>
      <c r="C737" s="40"/>
      <c r="D737" s="40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40"/>
    </row>
    <row r="738" spans="1:15" ht="12.75">
      <c r="A738" s="3"/>
      <c r="B738" s="40"/>
      <c r="C738" s="40"/>
      <c r="D738" s="40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40"/>
    </row>
    <row r="739" spans="1:15" ht="12.75">
      <c r="A739" s="3"/>
      <c r="B739" s="40"/>
      <c r="C739" s="40"/>
      <c r="D739" s="40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40"/>
    </row>
    <row r="740" spans="1:15" ht="12.75">
      <c r="A740" s="3"/>
      <c r="B740" s="40"/>
      <c r="C740" s="40"/>
      <c r="D740" s="40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40"/>
    </row>
    <row r="741" spans="1:15" ht="12.75">
      <c r="A741" s="3"/>
      <c r="B741" s="40"/>
      <c r="C741" s="40"/>
      <c r="D741" s="40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40"/>
    </row>
    <row r="742" spans="1:15" ht="12.75">
      <c r="A742" s="3"/>
      <c r="B742" s="40"/>
      <c r="C742" s="40"/>
      <c r="D742" s="40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40"/>
    </row>
    <row r="743" spans="1:15" ht="12.75">
      <c r="A743" s="3"/>
      <c r="B743" s="40"/>
      <c r="C743" s="40"/>
      <c r="D743" s="40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40"/>
    </row>
    <row r="744" spans="1:15" ht="12.75">
      <c r="A744" s="3"/>
      <c r="B744" s="40"/>
      <c r="C744" s="40"/>
      <c r="D744" s="40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40"/>
    </row>
    <row r="745" spans="1:15" ht="12.75">
      <c r="A745" s="3"/>
      <c r="B745" s="40"/>
      <c r="C745" s="40"/>
      <c r="D745" s="40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40"/>
    </row>
    <row r="746" spans="1:15" ht="12.75">
      <c r="A746" s="3"/>
      <c r="B746" s="40"/>
      <c r="C746" s="40"/>
      <c r="D746" s="40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40"/>
    </row>
    <row r="747" spans="1:15" ht="12.75">
      <c r="A747" s="3"/>
      <c r="B747" s="40"/>
      <c r="C747" s="40"/>
      <c r="D747" s="40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40"/>
    </row>
    <row r="748" spans="1:15" ht="12.75">
      <c r="A748" s="3"/>
      <c r="B748" s="40"/>
      <c r="C748" s="40"/>
      <c r="D748" s="40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40"/>
    </row>
    <row r="749" spans="1:15" ht="12.75">
      <c r="A749" s="3"/>
      <c r="B749" s="40"/>
      <c r="C749" s="40"/>
      <c r="D749" s="40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40"/>
    </row>
    <row r="750" spans="1:15" ht="12.75">
      <c r="A750" s="3"/>
      <c r="B750" s="40"/>
      <c r="C750" s="40"/>
      <c r="D750" s="40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40"/>
    </row>
    <row r="751" spans="1:15" ht="12.75">
      <c r="A751" s="3"/>
      <c r="B751" s="40"/>
      <c r="C751" s="40"/>
      <c r="D751" s="40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40"/>
    </row>
    <row r="752" spans="1:15" ht="12.75">
      <c r="A752" s="3"/>
      <c r="B752" s="40"/>
      <c r="C752" s="40"/>
      <c r="D752" s="40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40"/>
    </row>
    <row r="753" spans="1:15" ht="12.75">
      <c r="A753" s="3"/>
      <c r="B753" s="40"/>
      <c r="C753" s="40"/>
      <c r="D753" s="40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40"/>
    </row>
    <row r="754" spans="1:15" ht="12.75">
      <c r="A754" s="3"/>
      <c r="B754" s="40"/>
      <c r="C754" s="40"/>
      <c r="D754" s="40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40"/>
    </row>
    <row r="755" spans="1:15" ht="12.75">
      <c r="A755" s="3"/>
      <c r="B755" s="40"/>
      <c r="C755" s="40"/>
      <c r="D755" s="40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40"/>
    </row>
    <row r="756" spans="1:15" ht="12.75">
      <c r="A756" s="3"/>
      <c r="B756" s="40"/>
      <c r="C756" s="40"/>
      <c r="D756" s="40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40"/>
    </row>
    <row r="757" spans="1:15" ht="12.75">
      <c r="A757" s="3"/>
      <c r="B757" s="40"/>
      <c r="C757" s="40"/>
      <c r="D757" s="40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40"/>
    </row>
    <row r="758" spans="1:15" ht="12.75">
      <c r="A758" s="3"/>
      <c r="B758" s="40"/>
      <c r="C758" s="40"/>
      <c r="D758" s="40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40"/>
    </row>
    <row r="759" spans="1:15" ht="12.75">
      <c r="A759" s="3"/>
      <c r="B759" s="40"/>
      <c r="C759" s="40"/>
      <c r="D759" s="40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40"/>
    </row>
    <row r="760" spans="1:15" ht="12.75">
      <c r="A760" s="3"/>
      <c r="B760" s="40"/>
      <c r="C760" s="40"/>
      <c r="D760" s="40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40"/>
    </row>
    <row r="761" spans="1:15" ht="12.75">
      <c r="A761" s="3"/>
      <c r="B761" s="40"/>
      <c r="C761" s="40"/>
      <c r="D761" s="40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40"/>
    </row>
    <row r="762" spans="1:15" ht="12.75">
      <c r="A762" s="3"/>
      <c r="B762" s="40"/>
      <c r="C762" s="40"/>
      <c r="D762" s="40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40"/>
    </row>
    <row r="763" spans="1:15" ht="12.75">
      <c r="A763" s="3"/>
      <c r="B763" s="40"/>
      <c r="C763" s="40"/>
      <c r="D763" s="40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40"/>
    </row>
    <row r="764" spans="1:15" ht="12.75">
      <c r="A764" s="3"/>
      <c r="B764" s="40"/>
      <c r="C764" s="40"/>
      <c r="D764" s="40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40"/>
    </row>
    <row r="765" spans="1:15" ht="12.75">
      <c r="A765" s="3"/>
      <c r="B765" s="40"/>
      <c r="C765" s="40"/>
      <c r="D765" s="40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40"/>
    </row>
    <row r="766" spans="1:15" ht="12.75">
      <c r="A766" s="3"/>
      <c r="B766" s="40"/>
      <c r="C766" s="40"/>
      <c r="D766" s="40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40"/>
    </row>
    <row r="767" spans="1:15" ht="12.75">
      <c r="A767" s="3"/>
      <c r="B767" s="40"/>
      <c r="C767" s="40"/>
      <c r="D767" s="40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40"/>
    </row>
    <row r="768" spans="1:15" ht="12.75">
      <c r="A768" s="3"/>
      <c r="B768" s="40"/>
      <c r="C768" s="40"/>
      <c r="D768" s="40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40"/>
    </row>
    <row r="769" spans="1:15" ht="12.75">
      <c r="A769" s="3"/>
      <c r="B769" s="40"/>
      <c r="C769" s="40"/>
      <c r="D769" s="40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40"/>
    </row>
    <row r="770" spans="1:15" ht="12.75">
      <c r="A770" s="3"/>
      <c r="B770" s="40"/>
      <c r="C770" s="40"/>
      <c r="D770" s="40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40"/>
    </row>
    <row r="771" spans="1:15" ht="12.75">
      <c r="A771" s="3"/>
      <c r="B771" s="40"/>
      <c r="C771" s="40"/>
      <c r="D771" s="40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40"/>
    </row>
    <row r="772" spans="1:15" ht="12.75">
      <c r="A772" s="3"/>
      <c r="B772" s="40"/>
      <c r="C772" s="40"/>
      <c r="D772" s="40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40"/>
    </row>
    <row r="773" spans="1:15" ht="12.75">
      <c r="A773" s="3"/>
      <c r="B773" s="40"/>
      <c r="C773" s="40"/>
      <c r="D773" s="40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40"/>
    </row>
    <row r="774" spans="1:15" ht="12.75">
      <c r="A774" s="3"/>
      <c r="B774" s="40"/>
      <c r="C774" s="40"/>
      <c r="D774" s="40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40"/>
    </row>
    <row r="775" spans="1:15" ht="12.75">
      <c r="A775" s="3"/>
      <c r="B775" s="40"/>
      <c r="C775" s="40"/>
      <c r="D775" s="40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40"/>
    </row>
    <row r="776" spans="1:15" ht="12.75">
      <c r="A776" s="3"/>
      <c r="B776" s="40"/>
      <c r="C776" s="40"/>
      <c r="D776" s="40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40"/>
    </row>
    <row r="777" spans="1:15" ht="12.75">
      <c r="A777" s="3"/>
      <c r="B777" s="40"/>
      <c r="C777" s="40"/>
      <c r="D777" s="40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40"/>
    </row>
    <row r="778" spans="1:15" ht="12.75">
      <c r="A778" s="3"/>
      <c r="B778" s="40"/>
      <c r="C778" s="40"/>
      <c r="D778" s="40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40"/>
    </row>
    <row r="779" spans="1:15" ht="12.75">
      <c r="A779" s="3"/>
      <c r="B779" s="40"/>
      <c r="C779" s="40"/>
      <c r="D779" s="40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40"/>
    </row>
    <row r="780" spans="1:15" ht="12.75">
      <c r="A780" s="3"/>
      <c r="B780" s="40"/>
      <c r="C780" s="40"/>
      <c r="D780" s="40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40"/>
    </row>
    <row r="781" spans="1:15" ht="12.75">
      <c r="A781" s="3"/>
      <c r="B781" s="40"/>
      <c r="C781" s="40"/>
      <c r="D781" s="40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40"/>
    </row>
    <row r="782" spans="1:15" ht="12.75">
      <c r="A782" s="3"/>
      <c r="B782" s="40"/>
      <c r="C782" s="40"/>
      <c r="D782" s="40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40"/>
    </row>
    <row r="783" spans="1:15" ht="12.75">
      <c r="A783" s="3"/>
      <c r="B783" s="40"/>
      <c r="C783" s="40"/>
      <c r="D783" s="40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40"/>
    </row>
    <row r="784" spans="1:15" ht="12.75">
      <c r="A784" s="3"/>
      <c r="B784" s="40"/>
      <c r="C784" s="40"/>
      <c r="D784" s="40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40"/>
    </row>
    <row r="785" spans="1:15" ht="12.75">
      <c r="A785" s="3"/>
      <c r="B785" s="40"/>
      <c r="C785" s="40"/>
      <c r="D785" s="40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40"/>
    </row>
    <row r="786" spans="1:15" ht="12.75">
      <c r="A786" s="3"/>
      <c r="B786" s="40"/>
      <c r="C786" s="40"/>
      <c r="D786" s="40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40"/>
    </row>
    <row r="787" spans="1:15" ht="12.75">
      <c r="A787" s="3"/>
      <c r="B787" s="40"/>
      <c r="C787" s="40"/>
      <c r="D787" s="40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40"/>
    </row>
    <row r="788" spans="1:15" ht="12.75">
      <c r="A788" s="3"/>
      <c r="B788" s="40"/>
      <c r="C788" s="40"/>
      <c r="D788" s="40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40"/>
    </row>
    <row r="789" spans="1:15" ht="12.75">
      <c r="A789" s="3"/>
      <c r="B789" s="40"/>
      <c r="C789" s="40"/>
      <c r="D789" s="40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40"/>
    </row>
    <row r="790" spans="1:15" ht="12.75">
      <c r="A790" s="3"/>
      <c r="B790" s="40"/>
      <c r="C790" s="40"/>
      <c r="D790" s="40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40"/>
    </row>
    <row r="791" spans="1:15" ht="12.75">
      <c r="A791" s="3"/>
      <c r="B791" s="40"/>
      <c r="C791" s="40"/>
      <c r="D791" s="40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40"/>
    </row>
    <row r="792" spans="1:15" ht="12.75">
      <c r="A792" s="3"/>
      <c r="B792" s="40"/>
      <c r="C792" s="40"/>
      <c r="D792" s="40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40"/>
    </row>
    <row r="793" spans="1:15" ht="12.75">
      <c r="A793" s="3"/>
      <c r="B793" s="40"/>
      <c r="C793" s="40"/>
      <c r="D793" s="40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40"/>
    </row>
    <row r="794" spans="1:15" ht="12.75">
      <c r="A794" s="3"/>
      <c r="B794" s="40"/>
      <c r="C794" s="40"/>
      <c r="D794" s="40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40"/>
    </row>
    <row r="795" spans="1:15" ht="12.75">
      <c r="A795" s="3"/>
      <c r="B795" s="40"/>
      <c r="C795" s="40"/>
      <c r="D795" s="40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40"/>
    </row>
    <row r="796" spans="1:15" ht="12.75">
      <c r="A796" s="3"/>
      <c r="B796" s="40"/>
      <c r="C796" s="40"/>
      <c r="D796" s="40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40"/>
    </row>
    <row r="797" spans="1:15" ht="12.75">
      <c r="A797" s="3"/>
      <c r="B797" s="40"/>
      <c r="C797" s="40"/>
      <c r="D797" s="40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40"/>
    </row>
    <row r="798" spans="1:15" ht="12.75">
      <c r="A798" s="3"/>
      <c r="B798" s="40"/>
      <c r="C798" s="40"/>
      <c r="D798" s="40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40"/>
    </row>
    <row r="799" spans="1:15" ht="12.75">
      <c r="A799" s="3"/>
      <c r="B799" s="40"/>
      <c r="C799" s="40"/>
      <c r="D799" s="40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40"/>
    </row>
    <row r="800" spans="1:15" ht="12.75">
      <c r="A800" s="3"/>
      <c r="B800" s="40"/>
      <c r="C800" s="40"/>
      <c r="D800" s="40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40"/>
    </row>
    <row r="801" spans="1:15" ht="12.75">
      <c r="A801" s="3"/>
      <c r="B801" s="40"/>
      <c r="C801" s="40"/>
      <c r="D801" s="40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40"/>
    </row>
    <row r="802" spans="1:15" ht="12.75">
      <c r="A802" s="3"/>
      <c r="B802" s="40"/>
      <c r="C802" s="40"/>
      <c r="D802" s="40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40"/>
    </row>
    <row r="803" spans="1:15" ht="12.75">
      <c r="A803" s="3"/>
      <c r="B803" s="40"/>
      <c r="C803" s="40"/>
      <c r="D803" s="40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40"/>
    </row>
    <row r="804" spans="1:15" ht="12.75">
      <c r="A804" s="3"/>
      <c r="B804" s="40"/>
      <c r="C804" s="40"/>
      <c r="D804" s="40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40"/>
    </row>
    <row r="805" spans="1:15" ht="12.75">
      <c r="A805" s="3"/>
      <c r="B805" s="40"/>
      <c r="C805" s="40"/>
      <c r="D805" s="40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40"/>
    </row>
    <row r="806" spans="1:15" ht="12.75">
      <c r="A806" s="3"/>
      <c r="B806" s="40"/>
      <c r="C806" s="40"/>
      <c r="D806" s="40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40"/>
    </row>
    <row r="807" spans="1:15" ht="12.75">
      <c r="A807" s="3"/>
      <c r="B807" s="40"/>
      <c r="C807" s="40"/>
      <c r="D807" s="40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40"/>
    </row>
    <row r="808" spans="1:15" ht="12.75">
      <c r="A808" s="3"/>
      <c r="B808" s="40"/>
      <c r="C808" s="40"/>
      <c r="D808" s="40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40"/>
    </row>
    <row r="809" spans="1:15" ht="12.75">
      <c r="A809" s="3"/>
      <c r="B809" s="40"/>
      <c r="C809" s="40"/>
      <c r="D809" s="40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40"/>
    </row>
    <row r="810" spans="1:15" ht="12.75">
      <c r="A810" s="3"/>
      <c r="B810" s="40"/>
      <c r="C810" s="40"/>
      <c r="D810" s="40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40"/>
    </row>
    <row r="811" spans="1:15" ht="12.75">
      <c r="A811" s="3"/>
      <c r="B811" s="40"/>
      <c r="C811" s="40"/>
      <c r="D811" s="40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40"/>
    </row>
    <row r="812" spans="1:15" ht="12.75">
      <c r="A812" s="3"/>
      <c r="B812" s="40"/>
      <c r="C812" s="40"/>
      <c r="D812" s="40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40"/>
    </row>
    <row r="813" spans="1:15" ht="12.75">
      <c r="A813" s="3"/>
      <c r="B813" s="40"/>
      <c r="C813" s="40"/>
      <c r="D813" s="40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40"/>
    </row>
    <row r="814" spans="1:15" ht="12.75">
      <c r="A814" s="3"/>
      <c r="B814" s="40"/>
      <c r="C814" s="40"/>
      <c r="D814" s="40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40"/>
    </row>
    <row r="815" spans="1:15" ht="12.75">
      <c r="A815" s="3"/>
      <c r="B815" s="40"/>
      <c r="C815" s="40"/>
      <c r="D815" s="40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40"/>
    </row>
    <row r="816" spans="1:15" ht="12.75">
      <c r="A816" s="3"/>
      <c r="B816" s="40"/>
      <c r="C816" s="40"/>
      <c r="D816" s="40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40"/>
    </row>
    <row r="817" spans="1:15" ht="12.75">
      <c r="A817" s="3"/>
      <c r="B817" s="40"/>
      <c r="C817" s="40"/>
      <c r="D817" s="40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40"/>
    </row>
    <row r="818" spans="1:15" ht="12.75">
      <c r="A818" s="3"/>
      <c r="B818" s="40"/>
      <c r="C818" s="40"/>
      <c r="D818" s="40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40"/>
    </row>
    <row r="819" spans="1:15" ht="12.75">
      <c r="A819" s="3"/>
      <c r="B819" s="40"/>
      <c r="C819" s="40"/>
      <c r="D819" s="40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40"/>
    </row>
    <row r="820" spans="1:15" ht="12.75">
      <c r="A820" s="3"/>
      <c r="B820" s="40"/>
      <c r="C820" s="40"/>
      <c r="D820" s="40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40"/>
    </row>
    <row r="821" spans="1:15" ht="12.75">
      <c r="A821" s="3"/>
      <c r="B821" s="40"/>
      <c r="C821" s="40"/>
      <c r="D821" s="40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40"/>
    </row>
    <row r="822" spans="1:15" ht="12.75">
      <c r="A822" s="3"/>
      <c r="B822" s="40"/>
      <c r="C822" s="40"/>
      <c r="D822" s="40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40"/>
    </row>
    <row r="823" spans="1:15" ht="12.75">
      <c r="A823" s="3"/>
      <c r="B823" s="40"/>
      <c r="C823" s="40"/>
      <c r="D823" s="40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40"/>
    </row>
    <row r="824" spans="1:15" ht="12.75">
      <c r="A824" s="3"/>
      <c r="B824" s="40"/>
      <c r="C824" s="40"/>
      <c r="D824" s="40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40"/>
    </row>
    <row r="825" spans="1:15" ht="12.75">
      <c r="A825" s="3"/>
      <c r="B825" s="40"/>
      <c r="C825" s="40"/>
      <c r="D825" s="40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40"/>
    </row>
    <row r="826" spans="1:15" ht="12.75">
      <c r="A826" s="3"/>
      <c r="B826" s="40"/>
      <c r="C826" s="40"/>
      <c r="D826" s="40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40"/>
    </row>
    <row r="827" spans="1:15" ht="12.75">
      <c r="A827" s="3"/>
      <c r="B827" s="40"/>
      <c r="C827" s="40"/>
      <c r="D827" s="40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40"/>
    </row>
    <row r="828" spans="1:15" ht="12.75">
      <c r="A828" s="3"/>
      <c r="B828" s="40"/>
      <c r="C828" s="40"/>
      <c r="D828" s="40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40"/>
    </row>
    <row r="829" spans="1:15" ht="12.75">
      <c r="A829" s="3"/>
      <c r="B829" s="40"/>
      <c r="C829" s="40"/>
      <c r="D829" s="40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40"/>
    </row>
    <row r="830" spans="1:15" ht="12.75">
      <c r="A830" s="3"/>
      <c r="B830" s="40"/>
      <c r="C830" s="40"/>
      <c r="D830" s="40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40"/>
    </row>
    <row r="831" spans="1:15" ht="12.75">
      <c r="A831" s="3"/>
      <c r="B831" s="40"/>
      <c r="C831" s="40"/>
      <c r="D831" s="40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40"/>
    </row>
    <row r="832" spans="1:15" ht="12.75">
      <c r="A832" s="3"/>
      <c r="B832" s="40"/>
      <c r="C832" s="40"/>
      <c r="D832" s="40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40"/>
    </row>
    <row r="833" spans="1:15" ht="12.75">
      <c r="A833" s="3"/>
      <c r="B833" s="40"/>
      <c r="C833" s="40"/>
      <c r="D833" s="40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40"/>
    </row>
    <row r="834" spans="1:15" ht="12.75">
      <c r="A834" s="3"/>
      <c r="B834" s="40"/>
      <c r="C834" s="40"/>
      <c r="D834" s="40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40"/>
    </row>
    <row r="835" spans="1:15" ht="12.75">
      <c r="A835" s="3"/>
      <c r="B835" s="40"/>
      <c r="C835" s="40"/>
      <c r="D835" s="40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40"/>
    </row>
    <row r="836" spans="1:15" ht="12.75">
      <c r="A836" s="3"/>
      <c r="B836" s="40"/>
      <c r="C836" s="40"/>
      <c r="D836" s="40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40"/>
    </row>
    <row r="837" spans="1:15" ht="12.75">
      <c r="A837" s="3"/>
      <c r="B837" s="40"/>
      <c r="C837" s="40"/>
      <c r="D837" s="40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40"/>
    </row>
    <row r="838" spans="1:15" ht="12.75">
      <c r="A838" s="3"/>
      <c r="B838" s="40"/>
      <c r="C838" s="40"/>
      <c r="D838" s="40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40"/>
    </row>
    <row r="839" spans="1:15" ht="12.75">
      <c r="A839" s="3"/>
      <c r="B839" s="40"/>
      <c r="C839" s="40"/>
      <c r="D839" s="40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40"/>
    </row>
    <row r="840" spans="1:15" ht="12.75">
      <c r="A840" s="3"/>
      <c r="B840" s="40"/>
      <c r="C840" s="40"/>
      <c r="D840" s="40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40"/>
    </row>
    <row r="841" spans="1:15" ht="12.75">
      <c r="A841" s="3"/>
      <c r="B841" s="40"/>
      <c r="C841" s="40"/>
      <c r="D841" s="40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40"/>
    </row>
    <row r="842" spans="1:15" ht="12.75">
      <c r="A842" s="3"/>
      <c r="B842" s="40"/>
      <c r="C842" s="40"/>
      <c r="D842" s="40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40"/>
    </row>
    <row r="843" spans="1:15" ht="12.75">
      <c r="A843" s="3"/>
      <c r="B843" s="40"/>
      <c r="C843" s="40"/>
      <c r="D843" s="40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40"/>
    </row>
    <row r="844" spans="1:15" ht="12.75">
      <c r="A844" s="3"/>
      <c r="B844" s="40"/>
      <c r="C844" s="40"/>
      <c r="D844" s="40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40"/>
    </row>
    <row r="845" spans="1:15" ht="12.75">
      <c r="A845" s="3"/>
      <c r="B845" s="40"/>
      <c r="C845" s="40"/>
      <c r="D845" s="40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40"/>
    </row>
    <row r="846" spans="1:15" ht="12.75">
      <c r="A846" s="3"/>
      <c r="B846" s="40"/>
      <c r="C846" s="40"/>
      <c r="D846" s="40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40"/>
    </row>
    <row r="847" spans="1:15" ht="12.75">
      <c r="A847" s="3"/>
      <c r="B847" s="40"/>
      <c r="C847" s="40"/>
      <c r="D847" s="40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40"/>
    </row>
    <row r="848" spans="1:15" ht="12.75">
      <c r="A848" s="3"/>
      <c r="B848" s="40"/>
      <c r="C848" s="40"/>
      <c r="D848" s="40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40"/>
    </row>
    <row r="849" spans="1:15" ht="12.75">
      <c r="A849" s="3"/>
      <c r="B849" s="40"/>
      <c r="C849" s="40"/>
      <c r="D849" s="40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40"/>
    </row>
    <row r="850" spans="1:15" ht="12.75">
      <c r="A850" s="3"/>
      <c r="B850" s="40"/>
      <c r="C850" s="40"/>
      <c r="D850" s="40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40"/>
    </row>
    <row r="851" spans="1:15" ht="12.75">
      <c r="A851" s="3"/>
      <c r="B851" s="40"/>
      <c r="C851" s="40"/>
      <c r="D851" s="40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40"/>
    </row>
    <row r="852" spans="1:15" ht="12.75">
      <c r="A852" s="3"/>
      <c r="B852" s="40"/>
      <c r="C852" s="40"/>
      <c r="D852" s="40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40"/>
    </row>
    <row r="853" spans="1:15" ht="12.75">
      <c r="A853" s="3"/>
      <c r="B853" s="40"/>
      <c r="C853" s="40"/>
      <c r="D853" s="40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40"/>
    </row>
    <row r="854" spans="1:15" ht="12.75">
      <c r="A854" s="3"/>
      <c r="B854" s="40"/>
      <c r="C854" s="40"/>
      <c r="D854" s="40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40"/>
    </row>
    <row r="855" spans="1:15" ht="12.75">
      <c r="A855" s="3"/>
      <c r="B855" s="40"/>
      <c r="C855" s="40"/>
      <c r="D855" s="40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40"/>
    </row>
    <row r="856" spans="1:15" ht="12.75">
      <c r="A856" s="3"/>
      <c r="B856" s="40"/>
      <c r="C856" s="40"/>
      <c r="D856" s="40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40"/>
    </row>
    <row r="857" spans="1:15" ht="12.75">
      <c r="A857" s="3"/>
      <c r="B857" s="40"/>
      <c r="C857" s="40"/>
      <c r="D857" s="40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40"/>
    </row>
    <row r="858" spans="1:15" ht="12.75">
      <c r="A858" s="3"/>
      <c r="B858" s="40"/>
      <c r="C858" s="40"/>
      <c r="D858" s="40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40"/>
    </row>
    <row r="859" spans="1:15" ht="12.75">
      <c r="A859" s="3"/>
      <c r="B859" s="40"/>
      <c r="C859" s="40"/>
      <c r="D859" s="40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40"/>
    </row>
    <row r="860" spans="1:15" ht="12.75">
      <c r="A860" s="3"/>
      <c r="B860" s="40"/>
      <c r="C860" s="40"/>
      <c r="D860" s="40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40"/>
    </row>
    <row r="861" spans="1:15" ht="12.75">
      <c r="A861" s="3"/>
      <c r="B861" s="40"/>
      <c r="C861" s="40"/>
      <c r="D861" s="40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40"/>
    </row>
    <row r="862" spans="1:15" ht="12.75">
      <c r="A862" s="3"/>
      <c r="B862" s="40"/>
      <c r="C862" s="40"/>
      <c r="D862" s="40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40"/>
    </row>
    <row r="863" spans="1:15" ht="12.75">
      <c r="A863" s="3"/>
      <c r="B863" s="40"/>
      <c r="C863" s="40"/>
      <c r="D863" s="40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40"/>
    </row>
    <row r="864" spans="1:15" ht="12.75">
      <c r="A864" s="3"/>
      <c r="B864" s="40"/>
      <c r="C864" s="40"/>
      <c r="D864" s="40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40"/>
    </row>
    <row r="865" spans="1:15" ht="12.75">
      <c r="A865" s="3"/>
      <c r="B865" s="40"/>
      <c r="C865" s="40"/>
      <c r="D865" s="40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40"/>
    </row>
    <row r="866" spans="1:15" ht="12.75">
      <c r="A866" s="3"/>
      <c r="B866" s="40"/>
      <c r="C866" s="40"/>
      <c r="D866" s="40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40"/>
    </row>
    <row r="867" spans="1:15" ht="12.75">
      <c r="A867" s="3"/>
      <c r="B867" s="40"/>
      <c r="C867" s="40"/>
      <c r="D867" s="40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40"/>
    </row>
    <row r="868" spans="1:15" ht="12.75">
      <c r="A868" s="3"/>
      <c r="B868" s="40"/>
      <c r="C868" s="40"/>
      <c r="D868" s="40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40"/>
    </row>
    <row r="869" spans="1:15" ht="12.75">
      <c r="A869" s="3"/>
      <c r="B869" s="40"/>
      <c r="C869" s="40"/>
      <c r="D869" s="40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40"/>
    </row>
    <row r="870" spans="1:15" ht="12.75">
      <c r="A870" s="3"/>
      <c r="B870" s="40"/>
      <c r="C870" s="40"/>
      <c r="D870" s="40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40"/>
    </row>
    <row r="871" spans="1:15" ht="12.75">
      <c r="A871" s="3"/>
      <c r="B871" s="40"/>
      <c r="C871" s="40"/>
      <c r="D871" s="40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40"/>
    </row>
    <row r="872" spans="1:15" ht="12.75">
      <c r="A872" s="3"/>
      <c r="B872" s="40"/>
      <c r="C872" s="40"/>
      <c r="D872" s="40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40"/>
    </row>
    <row r="873" spans="1:15" ht="12.75">
      <c r="A873" s="3"/>
      <c r="B873" s="40"/>
      <c r="C873" s="40"/>
      <c r="D873" s="40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40"/>
    </row>
    <row r="874" spans="1:15" ht="12.75">
      <c r="A874" s="3"/>
      <c r="B874" s="40"/>
      <c r="C874" s="40"/>
      <c r="D874" s="40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40"/>
    </row>
    <row r="875" spans="1:15" ht="12.75">
      <c r="A875" s="3"/>
      <c r="B875" s="40"/>
      <c r="C875" s="40"/>
      <c r="D875" s="40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40"/>
    </row>
    <row r="876" spans="1:15" ht="12.75">
      <c r="A876" s="3"/>
      <c r="B876" s="40"/>
      <c r="C876" s="40"/>
      <c r="D876" s="40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40"/>
    </row>
    <row r="877" spans="1:15" ht="12.75">
      <c r="A877" s="3"/>
      <c r="B877" s="40"/>
      <c r="C877" s="40"/>
      <c r="D877" s="40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40"/>
    </row>
    <row r="878" spans="1:15" ht="12.75">
      <c r="A878" s="3"/>
      <c r="B878" s="40"/>
      <c r="C878" s="40"/>
      <c r="D878" s="40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40"/>
    </row>
    <row r="879" spans="1:15" ht="12.75">
      <c r="A879" s="3"/>
      <c r="B879" s="40"/>
      <c r="C879" s="40"/>
      <c r="D879" s="40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40"/>
    </row>
    <row r="880" spans="1:15" ht="12.75">
      <c r="A880" s="3"/>
      <c r="B880" s="40"/>
      <c r="C880" s="40"/>
      <c r="D880" s="40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40"/>
    </row>
    <row r="881" spans="1:15" ht="12.75">
      <c r="A881" s="3"/>
      <c r="B881" s="40"/>
      <c r="C881" s="40"/>
      <c r="D881" s="40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40"/>
    </row>
    <row r="882" spans="1:15" ht="12.75">
      <c r="A882" s="3"/>
      <c r="B882" s="40"/>
      <c r="C882" s="40"/>
      <c r="D882" s="40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40"/>
    </row>
    <row r="883" spans="1:15" ht="12.75">
      <c r="A883" s="3"/>
      <c r="B883" s="40"/>
      <c r="C883" s="40"/>
      <c r="D883" s="40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40"/>
    </row>
    <row r="884" spans="1:15" ht="12.75">
      <c r="A884" s="3"/>
      <c r="B884" s="40"/>
      <c r="C884" s="40"/>
      <c r="D884" s="40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40"/>
    </row>
    <row r="885" spans="1:15" ht="12.75">
      <c r="A885" s="3"/>
      <c r="B885" s="40"/>
      <c r="C885" s="40"/>
      <c r="D885" s="40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40"/>
    </row>
    <row r="886" spans="1:15" ht="12.75">
      <c r="A886" s="3"/>
      <c r="B886" s="40"/>
      <c r="C886" s="40"/>
      <c r="D886" s="40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40"/>
    </row>
    <row r="887" spans="1:15" ht="12.75">
      <c r="A887" s="3"/>
      <c r="B887" s="40"/>
      <c r="C887" s="40"/>
      <c r="D887" s="40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40"/>
    </row>
    <row r="888" spans="1:15" ht="12.75">
      <c r="A888" s="3"/>
      <c r="B888" s="40"/>
      <c r="C888" s="40"/>
      <c r="D888" s="40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40"/>
    </row>
    <row r="889" spans="1:15" ht="12.75">
      <c r="A889" s="3"/>
      <c r="B889" s="40"/>
      <c r="C889" s="40"/>
      <c r="D889" s="40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40"/>
    </row>
    <row r="890" spans="1:15" ht="12.75">
      <c r="A890" s="3"/>
      <c r="B890" s="40"/>
      <c r="C890" s="40"/>
      <c r="D890" s="40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40"/>
    </row>
    <row r="891" spans="1:15" ht="12.75">
      <c r="A891" s="3"/>
      <c r="B891" s="40"/>
      <c r="C891" s="40"/>
      <c r="D891" s="40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40"/>
    </row>
    <row r="892" spans="1:15" ht="12.75">
      <c r="A892" s="3"/>
      <c r="B892" s="40"/>
      <c r="C892" s="40"/>
      <c r="D892" s="40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40"/>
    </row>
    <row r="893" spans="1:15" ht="12.75">
      <c r="A893" s="3"/>
      <c r="B893" s="40"/>
      <c r="C893" s="40"/>
      <c r="D893" s="40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40"/>
    </row>
    <row r="894" spans="1:15" ht="12.75">
      <c r="A894" s="3"/>
      <c r="B894" s="40"/>
      <c r="C894" s="40"/>
      <c r="D894" s="40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40"/>
    </row>
    <row r="895" spans="1:15" ht="12.75">
      <c r="A895" s="3"/>
      <c r="B895" s="40"/>
      <c r="C895" s="40"/>
      <c r="D895" s="40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40"/>
    </row>
    <row r="896" spans="1:15" ht="12.75">
      <c r="A896" s="3"/>
      <c r="B896" s="40"/>
      <c r="C896" s="40"/>
      <c r="D896" s="40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40"/>
    </row>
    <row r="897" spans="1:15" ht="12.75">
      <c r="A897" s="3"/>
      <c r="B897" s="40"/>
      <c r="C897" s="40"/>
      <c r="D897" s="40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40"/>
    </row>
    <row r="898" spans="1:15" ht="12.75">
      <c r="A898" s="3"/>
      <c r="B898" s="40"/>
      <c r="C898" s="40"/>
      <c r="D898" s="40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40"/>
    </row>
    <row r="899" spans="1:15" ht="12.75">
      <c r="A899" s="3"/>
      <c r="B899" s="40"/>
      <c r="C899" s="40"/>
      <c r="D899" s="40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40"/>
    </row>
    <row r="900" spans="1:15" ht="12.75">
      <c r="A900" s="3"/>
      <c r="B900" s="40"/>
      <c r="C900" s="40"/>
      <c r="D900" s="40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40"/>
    </row>
    <row r="901" spans="1:15" ht="12.75">
      <c r="A901" s="3"/>
      <c r="B901" s="40"/>
      <c r="C901" s="40"/>
      <c r="D901" s="40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40"/>
    </row>
    <row r="902" spans="1:15" ht="12.75">
      <c r="A902" s="3"/>
      <c r="B902" s="40"/>
      <c r="C902" s="40"/>
      <c r="D902" s="40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40"/>
    </row>
    <row r="903" spans="1:15" ht="12.75">
      <c r="A903" s="3"/>
      <c r="B903" s="40"/>
      <c r="C903" s="40"/>
      <c r="D903" s="40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40"/>
    </row>
    <row r="904" spans="1:15" ht="12.75">
      <c r="A904" s="3"/>
      <c r="B904" s="40"/>
      <c r="C904" s="40"/>
      <c r="D904" s="40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40"/>
    </row>
    <row r="905" spans="1:15" ht="12.75">
      <c r="A905" s="3"/>
      <c r="B905" s="40"/>
      <c r="C905" s="40"/>
      <c r="D905" s="40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40"/>
    </row>
    <row r="906" spans="1:15" ht="12.75">
      <c r="A906" s="3"/>
      <c r="B906" s="40"/>
      <c r="C906" s="40"/>
      <c r="D906" s="40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40"/>
    </row>
    <row r="907" spans="1:15" ht="12.75">
      <c r="A907" s="3"/>
      <c r="B907" s="40"/>
      <c r="C907" s="40"/>
      <c r="D907" s="40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40"/>
    </row>
    <row r="908" spans="1:15" ht="12.75">
      <c r="A908" s="3"/>
      <c r="B908" s="40"/>
      <c r="C908" s="40"/>
      <c r="D908" s="40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40"/>
    </row>
    <row r="909" spans="1:15" ht="12.75">
      <c r="A909" s="3"/>
      <c r="B909" s="40"/>
      <c r="C909" s="40"/>
      <c r="D909" s="40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40"/>
    </row>
    <row r="910" spans="1:15" ht="12.75">
      <c r="A910" s="3"/>
      <c r="B910" s="40"/>
      <c r="C910" s="40"/>
      <c r="D910" s="40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40"/>
    </row>
    <row r="911" spans="1:15" ht="12.75">
      <c r="A911" s="3"/>
      <c r="B911" s="40"/>
      <c r="C911" s="40"/>
      <c r="D911" s="40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40"/>
    </row>
    <row r="912" spans="1:15" ht="12.75">
      <c r="A912" s="3"/>
      <c r="B912" s="40"/>
      <c r="C912" s="40"/>
      <c r="D912" s="40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40"/>
    </row>
    <row r="913" spans="1:15" ht="12.75">
      <c r="A913" s="3"/>
      <c r="B913" s="40"/>
      <c r="C913" s="40"/>
      <c r="D913" s="40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40"/>
    </row>
    <row r="914" spans="1:15" ht="12.75">
      <c r="A914" s="3"/>
      <c r="B914" s="40"/>
      <c r="C914" s="40"/>
      <c r="D914" s="40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40"/>
    </row>
    <row r="915" spans="1:15" ht="12.75">
      <c r="A915" s="3"/>
      <c r="B915" s="40"/>
      <c r="C915" s="40"/>
      <c r="D915" s="40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40"/>
    </row>
    <row r="916" spans="1:15" ht="12.75">
      <c r="A916" s="3"/>
      <c r="B916" s="40"/>
      <c r="C916" s="40"/>
      <c r="D916" s="40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40"/>
    </row>
    <row r="917" spans="1:15" ht="12.75">
      <c r="A917" s="3"/>
      <c r="B917" s="40"/>
      <c r="C917" s="40"/>
      <c r="D917" s="40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40"/>
    </row>
    <row r="918" spans="1:15" ht="12.75">
      <c r="A918" s="3"/>
      <c r="B918" s="40"/>
      <c r="C918" s="40"/>
      <c r="D918" s="40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40"/>
    </row>
    <row r="919" spans="1:15" ht="12.75">
      <c r="A919" s="3"/>
      <c r="B919" s="40"/>
      <c r="C919" s="40"/>
      <c r="D919" s="40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40"/>
    </row>
    <row r="920" spans="1:15" ht="12.75">
      <c r="A920" s="3"/>
      <c r="B920" s="40"/>
      <c r="C920" s="40"/>
      <c r="D920" s="40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40"/>
    </row>
    <row r="921" spans="1:15" ht="12.75">
      <c r="A921" s="3"/>
      <c r="B921" s="40"/>
      <c r="C921" s="40"/>
      <c r="D921" s="40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40"/>
    </row>
    <row r="922" spans="1:15" ht="12.75">
      <c r="A922" s="3"/>
      <c r="B922" s="40"/>
      <c r="C922" s="40"/>
      <c r="D922" s="40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40"/>
    </row>
    <row r="923" spans="1:15" ht="12.75">
      <c r="A923" s="3"/>
      <c r="B923" s="40"/>
      <c r="C923" s="40"/>
      <c r="D923" s="40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40"/>
    </row>
    <row r="924" spans="1:15" ht="12.75">
      <c r="A924" s="3"/>
      <c r="B924" s="40"/>
      <c r="C924" s="40"/>
      <c r="D924" s="40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40"/>
    </row>
    <row r="925" spans="1:15" ht="12.75">
      <c r="A925" s="3"/>
      <c r="B925" s="40"/>
      <c r="C925" s="40"/>
      <c r="D925" s="40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40"/>
    </row>
    <row r="926" spans="1:15" ht="12.75">
      <c r="A926" s="3"/>
      <c r="B926" s="40"/>
      <c r="C926" s="40"/>
      <c r="D926" s="40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40"/>
    </row>
    <row r="927" spans="1:15" ht="12.75">
      <c r="A927" s="3"/>
      <c r="B927" s="40"/>
      <c r="C927" s="40"/>
      <c r="D927" s="40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40"/>
    </row>
    <row r="928" spans="1:15" ht="12.75">
      <c r="A928" s="3"/>
      <c r="B928" s="40"/>
      <c r="C928" s="40"/>
      <c r="D928" s="40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40"/>
    </row>
    <row r="929" spans="1:15" ht="12.75">
      <c r="A929" s="3"/>
      <c r="B929" s="40"/>
      <c r="C929" s="40"/>
      <c r="D929" s="40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40"/>
    </row>
    <row r="930" spans="1:15" ht="12.75">
      <c r="A930" s="3"/>
      <c r="B930" s="40"/>
      <c r="C930" s="40"/>
      <c r="D930" s="40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40"/>
    </row>
    <row r="931" spans="1:15" ht="12.75">
      <c r="A931" s="3"/>
      <c r="B931" s="40"/>
      <c r="C931" s="40"/>
      <c r="D931" s="40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40"/>
    </row>
    <row r="932" spans="1:15" ht="12.75">
      <c r="A932" s="3"/>
      <c r="B932" s="40"/>
      <c r="C932" s="40"/>
      <c r="D932" s="40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40"/>
    </row>
    <row r="933" spans="1:15" ht="12.75">
      <c r="A933" s="3"/>
      <c r="B933" s="40"/>
      <c r="C933" s="40"/>
      <c r="D933" s="40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40"/>
    </row>
    <row r="934" spans="1:15" ht="12.75">
      <c r="A934" s="3"/>
      <c r="B934" s="40"/>
      <c r="C934" s="40"/>
      <c r="D934" s="40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40"/>
    </row>
    <row r="935" spans="1:15" ht="12.75">
      <c r="A935" s="3"/>
      <c r="B935" s="40"/>
      <c r="C935" s="40"/>
      <c r="D935" s="40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40"/>
    </row>
    <row r="936" spans="1:15" ht="12.75">
      <c r="A936" s="3"/>
      <c r="B936" s="40"/>
      <c r="C936" s="40"/>
      <c r="D936" s="40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40"/>
    </row>
    <row r="937" spans="1:15" ht="12.75">
      <c r="A937" s="3"/>
      <c r="B937" s="40"/>
      <c r="C937" s="40"/>
      <c r="D937" s="40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40"/>
    </row>
    <row r="938" spans="1:15" ht="12.75">
      <c r="A938" s="3"/>
      <c r="B938" s="40"/>
      <c r="C938" s="40"/>
      <c r="D938" s="40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40"/>
    </row>
    <row r="939" spans="1:15" ht="12.75">
      <c r="A939" s="3"/>
      <c r="B939" s="40"/>
      <c r="C939" s="40"/>
      <c r="D939" s="40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40"/>
    </row>
    <row r="940" spans="1:15" ht="12.75">
      <c r="A940" s="3"/>
      <c r="B940" s="40"/>
      <c r="C940" s="40"/>
      <c r="D940" s="40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40"/>
    </row>
    <row r="941" spans="1:15" ht="12.75">
      <c r="A941" s="3"/>
      <c r="B941" s="40"/>
      <c r="C941" s="40"/>
      <c r="D941" s="40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40"/>
    </row>
    <row r="942" spans="1:15" ht="12.75">
      <c r="A942" s="3"/>
      <c r="B942" s="40"/>
      <c r="C942" s="40"/>
      <c r="D942" s="40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40"/>
    </row>
    <row r="943" spans="1:15" ht="12.75">
      <c r="A943" s="3"/>
      <c r="B943" s="40"/>
      <c r="C943" s="40"/>
      <c r="D943" s="40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40"/>
    </row>
    <row r="944" spans="1:15" ht="12.75">
      <c r="A944" s="3"/>
      <c r="B944" s="40"/>
      <c r="C944" s="40"/>
      <c r="D944" s="40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40"/>
    </row>
    <row r="945" spans="1:15" ht="12.75">
      <c r="A945" s="3"/>
      <c r="B945" s="40"/>
      <c r="C945" s="40"/>
      <c r="D945" s="40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40"/>
    </row>
    <row r="946" spans="1:15" ht="12.75">
      <c r="A946" s="3"/>
      <c r="B946" s="40"/>
      <c r="C946" s="40"/>
      <c r="D946" s="40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40"/>
    </row>
    <row r="947" spans="1:15" ht="12.75">
      <c r="A947" s="3"/>
      <c r="B947" s="40"/>
      <c r="C947" s="40"/>
      <c r="D947" s="40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40"/>
    </row>
    <row r="948" spans="1:15" ht="12.75">
      <c r="A948" s="3"/>
      <c r="B948" s="40"/>
      <c r="C948" s="40"/>
      <c r="D948" s="40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40"/>
    </row>
    <row r="949" spans="1:15" ht="12.75">
      <c r="A949" s="3"/>
      <c r="B949" s="40"/>
      <c r="C949" s="40"/>
      <c r="D949" s="40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40"/>
    </row>
    <row r="950" spans="1:15" ht="12.75">
      <c r="A950" s="3"/>
      <c r="B950" s="40"/>
      <c r="C950" s="40"/>
      <c r="D950" s="40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40"/>
    </row>
    <row r="951" spans="1:15" ht="12.75">
      <c r="A951" s="3"/>
      <c r="B951" s="40"/>
      <c r="C951" s="40"/>
      <c r="D951" s="40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40"/>
    </row>
    <row r="952" spans="1:15" ht="12.75">
      <c r="A952" s="3"/>
      <c r="B952" s="40"/>
      <c r="C952" s="40"/>
      <c r="D952" s="40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40"/>
    </row>
    <row r="953" spans="1:15" ht="12.75">
      <c r="A953" s="3"/>
      <c r="B953" s="40"/>
      <c r="C953" s="40"/>
      <c r="D953" s="40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40"/>
    </row>
    <row r="954" spans="1:15" ht="12.75">
      <c r="A954" s="3"/>
      <c r="B954" s="40"/>
      <c r="C954" s="40"/>
      <c r="D954" s="40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40"/>
    </row>
    <row r="955" spans="1:15" ht="12.75">
      <c r="A955" s="3"/>
      <c r="B955" s="40"/>
      <c r="C955" s="40"/>
      <c r="D955" s="40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40"/>
    </row>
    <row r="956" spans="1:15" ht="12.75">
      <c r="A956" s="3"/>
      <c r="B956" s="40"/>
      <c r="C956" s="40"/>
      <c r="D956" s="40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40"/>
    </row>
    <row r="957" spans="1:15" ht="12.75">
      <c r="A957" s="3"/>
      <c r="B957" s="40"/>
      <c r="C957" s="40"/>
      <c r="D957" s="40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40"/>
    </row>
    <row r="958" spans="1:15" ht="12.75">
      <c r="A958" s="3"/>
      <c r="B958" s="40"/>
      <c r="C958" s="40"/>
      <c r="D958" s="40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40"/>
    </row>
    <row r="959" spans="1:15" ht="12.75">
      <c r="A959" s="3"/>
      <c r="B959" s="40"/>
      <c r="C959" s="40"/>
      <c r="D959" s="40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40"/>
    </row>
    <row r="960" spans="1:15" ht="12.75">
      <c r="A960" s="3"/>
      <c r="B960" s="40"/>
      <c r="C960" s="40"/>
      <c r="D960" s="40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40"/>
    </row>
    <row r="961" spans="1:15" ht="12.75">
      <c r="A961" s="3"/>
      <c r="B961" s="40"/>
      <c r="C961" s="40"/>
      <c r="D961" s="40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40"/>
    </row>
    <row r="962" spans="1:15" ht="12.75">
      <c r="A962" s="3"/>
      <c r="B962" s="40"/>
      <c r="C962" s="40"/>
      <c r="D962" s="40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40"/>
    </row>
    <row r="963" spans="1:15" ht="12.75">
      <c r="A963" s="3"/>
      <c r="B963" s="40"/>
      <c r="C963" s="40"/>
      <c r="D963" s="40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40"/>
    </row>
    <row r="964" spans="1:15" ht="12.75">
      <c r="A964" s="3"/>
      <c r="B964" s="40"/>
      <c r="C964" s="40"/>
      <c r="D964" s="40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40"/>
    </row>
    <row r="965" spans="1:15" ht="12.75">
      <c r="A965" s="3"/>
      <c r="B965" s="40"/>
      <c r="C965" s="40"/>
      <c r="D965" s="40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40"/>
    </row>
    <row r="966" spans="1:15" ht="12.75">
      <c r="A966" s="3"/>
      <c r="B966" s="40"/>
      <c r="C966" s="40"/>
      <c r="D966" s="40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40"/>
    </row>
    <row r="967" spans="1:15" ht="12.75">
      <c r="A967" s="3"/>
      <c r="B967" s="40"/>
      <c r="C967" s="40"/>
      <c r="D967" s="40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40"/>
    </row>
    <row r="968" spans="1:15" ht="12.75">
      <c r="A968" s="3"/>
      <c r="B968" s="40"/>
      <c r="C968" s="40"/>
      <c r="D968" s="40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40"/>
    </row>
    <row r="969" spans="1:15" ht="12.75">
      <c r="A969" s="3"/>
      <c r="B969" s="40"/>
      <c r="C969" s="40"/>
      <c r="D969" s="40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40"/>
    </row>
    <row r="970" spans="1:15" ht="12.75">
      <c r="A970" s="3"/>
      <c r="B970" s="40"/>
      <c r="C970" s="40"/>
      <c r="D970" s="40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40"/>
    </row>
    <row r="971" spans="1:15" ht="12.75">
      <c r="A971" s="3"/>
      <c r="B971" s="40"/>
      <c r="C971" s="40"/>
      <c r="D971" s="40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40"/>
    </row>
    <row r="972" spans="1:15" ht="12.75">
      <c r="A972" s="3"/>
      <c r="B972" s="40"/>
      <c r="C972" s="40"/>
      <c r="D972" s="40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40"/>
    </row>
    <row r="973" spans="1:15" ht="12.75">
      <c r="A973" s="3"/>
      <c r="B973" s="40"/>
      <c r="C973" s="40"/>
      <c r="D973" s="40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40"/>
    </row>
    <row r="974" spans="1:15" ht="12.75">
      <c r="A974" s="3"/>
      <c r="B974" s="40"/>
      <c r="C974" s="40"/>
      <c r="D974" s="40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40"/>
    </row>
    <row r="975" spans="1:15" ht="12.75">
      <c r="A975" s="3"/>
      <c r="B975" s="40"/>
      <c r="C975" s="40"/>
      <c r="D975" s="40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40"/>
    </row>
    <row r="976" spans="1:15" ht="12.75">
      <c r="A976" s="3"/>
      <c r="B976" s="40"/>
      <c r="C976" s="40"/>
      <c r="D976" s="40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40"/>
    </row>
    <row r="977" spans="1:15" ht="12.75">
      <c r="A977" s="3"/>
      <c r="B977" s="40"/>
      <c r="C977" s="40"/>
      <c r="D977" s="40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40"/>
    </row>
    <row r="978" spans="1:15" ht="12.75">
      <c r="A978" s="3"/>
      <c r="B978" s="40"/>
      <c r="C978" s="40"/>
      <c r="D978" s="40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40"/>
    </row>
    <row r="979" spans="1:15" ht="12.75">
      <c r="A979" s="3"/>
      <c r="B979" s="40"/>
      <c r="C979" s="40"/>
      <c r="D979" s="40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40"/>
    </row>
    <row r="980" spans="1:15" ht="12.75">
      <c r="A980" s="3"/>
      <c r="B980" s="40"/>
      <c r="C980" s="40"/>
      <c r="D980" s="40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40"/>
    </row>
    <row r="981" spans="1:15" ht="12.75">
      <c r="A981" s="3"/>
      <c r="B981" s="40"/>
      <c r="C981" s="40"/>
      <c r="D981" s="40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40"/>
    </row>
    <row r="982" spans="1:15" ht="12.75">
      <c r="A982" s="3"/>
      <c r="B982" s="40"/>
      <c r="C982" s="40"/>
      <c r="D982" s="40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40"/>
    </row>
    <row r="983" spans="1:15" ht="12.75">
      <c r="A983" s="3"/>
      <c r="B983" s="40"/>
      <c r="C983" s="40"/>
      <c r="D983" s="40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40"/>
    </row>
    <row r="984" spans="1:15" ht="12.75">
      <c r="A984" s="3"/>
      <c r="B984" s="40"/>
      <c r="C984" s="40"/>
      <c r="D984" s="40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40"/>
    </row>
    <row r="985" spans="1:15" ht="12.75">
      <c r="A985" s="3"/>
      <c r="B985" s="40"/>
      <c r="C985" s="40"/>
      <c r="D985" s="40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40"/>
    </row>
    <row r="986" spans="1:15" ht="12.75">
      <c r="A986" s="3"/>
      <c r="B986" s="40"/>
      <c r="C986" s="40"/>
      <c r="D986" s="40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40"/>
    </row>
    <row r="987" spans="1:15" ht="12.75">
      <c r="A987" s="3"/>
      <c r="B987" s="40"/>
      <c r="C987" s="40"/>
      <c r="D987" s="40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40"/>
    </row>
    <row r="988" spans="1:15" ht="12.75">
      <c r="A988" s="3"/>
      <c r="B988" s="40"/>
      <c r="C988" s="40"/>
      <c r="D988" s="40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40"/>
    </row>
    <row r="989" spans="1:15" ht="12.75">
      <c r="A989" s="3"/>
      <c r="B989" s="40"/>
      <c r="C989" s="40"/>
      <c r="D989" s="40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40"/>
    </row>
    <row r="990" spans="1:15" ht="12.75">
      <c r="A990" s="3"/>
      <c r="B990" s="40"/>
      <c r="C990" s="40"/>
      <c r="D990" s="40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40"/>
    </row>
    <row r="991" spans="1:15" ht="12.75">
      <c r="A991" s="3"/>
      <c r="B991" s="40"/>
      <c r="C991" s="40"/>
      <c r="D991" s="40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40"/>
    </row>
    <row r="992" spans="1:15" ht="12.75">
      <c r="A992" s="3"/>
      <c r="B992" s="40"/>
      <c r="C992" s="40"/>
      <c r="D992" s="40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40"/>
    </row>
    <row r="993" spans="1:15" ht="12.75">
      <c r="A993" s="3"/>
      <c r="B993" s="40"/>
      <c r="C993" s="40"/>
      <c r="D993" s="40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40"/>
    </row>
    <row r="994" spans="1:15" ht="12.75">
      <c r="A994" s="3"/>
      <c r="B994" s="40"/>
      <c r="C994" s="40"/>
      <c r="D994" s="40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40"/>
    </row>
    <row r="995" spans="1:15" ht="12.75">
      <c r="A995" s="3"/>
      <c r="B995" s="40"/>
      <c r="C995" s="40"/>
      <c r="D995" s="40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40"/>
    </row>
    <row r="996" spans="1:15" ht="12.75">
      <c r="A996" s="3"/>
      <c r="B996" s="40"/>
      <c r="C996" s="40"/>
      <c r="D996" s="40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40"/>
    </row>
    <row r="997" spans="1:15" ht="12.75">
      <c r="A997" s="3"/>
      <c r="B997" s="40"/>
      <c r="C997" s="40"/>
      <c r="D997" s="40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40"/>
    </row>
    <row r="998" spans="1:15" ht="12.75">
      <c r="A998" s="3"/>
      <c r="B998" s="40"/>
      <c r="C998" s="40"/>
      <c r="D998" s="40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40"/>
    </row>
    <row r="999" spans="1:15" ht="12.75">
      <c r="A999" s="3"/>
      <c r="B999" s="40"/>
      <c r="C999" s="40"/>
      <c r="D999" s="40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40"/>
    </row>
    <row r="1000" spans="1:15" ht="12.75">
      <c r="A1000" s="3"/>
      <c r="B1000" s="40"/>
      <c r="C1000" s="40"/>
      <c r="D1000" s="40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40"/>
    </row>
    <row r="1001" spans="1:15" ht="12.75">
      <c r="A1001" s="3"/>
      <c r="B1001" s="40"/>
      <c r="C1001" s="40"/>
      <c r="D1001" s="40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40"/>
    </row>
    <row r="1002" spans="1:15" ht="12.75">
      <c r="A1002" s="3"/>
      <c r="B1002" s="40"/>
      <c r="C1002" s="40"/>
      <c r="D1002" s="40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40"/>
    </row>
    <row r="1003" spans="1:15" ht="12.75">
      <c r="A1003" s="3"/>
      <c r="B1003" s="40"/>
      <c r="C1003" s="40"/>
      <c r="D1003" s="40"/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40"/>
    </row>
    <row r="1004" spans="1:15" ht="12.75">
      <c r="A1004" s="3"/>
      <c r="B1004" s="40"/>
      <c r="C1004" s="40"/>
      <c r="D1004" s="40"/>
      <c r="E1004" s="3"/>
      <c r="F1004" s="3"/>
      <c r="G1004" s="3"/>
      <c r="H1004" s="3"/>
      <c r="I1004" s="3"/>
      <c r="J1004" s="3"/>
      <c r="K1004" s="3"/>
      <c r="L1004" s="3"/>
      <c r="M1004" s="3"/>
      <c r="N1004" s="3"/>
      <c r="O1004" s="40"/>
    </row>
    <row r="1005" spans="1:15" ht="12.75">
      <c r="A1005" s="3"/>
      <c r="B1005" s="40"/>
      <c r="C1005" s="40"/>
      <c r="D1005" s="40"/>
      <c r="E1005" s="3"/>
      <c r="F1005" s="3"/>
      <c r="G1005" s="3"/>
      <c r="H1005" s="3"/>
      <c r="I1005" s="3"/>
      <c r="J1005" s="3"/>
      <c r="K1005" s="3"/>
      <c r="L1005" s="3"/>
      <c r="M1005" s="3"/>
      <c r="N1005" s="3"/>
      <c r="O1005" s="40"/>
    </row>
    <row r="1006" spans="1:15" ht="12.75">
      <c r="A1006" s="3"/>
      <c r="B1006" s="40"/>
      <c r="C1006" s="40"/>
      <c r="D1006" s="40"/>
      <c r="E1006" s="3"/>
      <c r="F1006" s="3"/>
      <c r="G1006" s="3"/>
      <c r="H1006" s="3"/>
      <c r="I1006" s="3"/>
      <c r="J1006" s="3"/>
      <c r="K1006" s="3"/>
      <c r="L1006" s="3"/>
      <c r="M1006" s="3"/>
      <c r="N1006" s="3"/>
      <c r="O1006" s="40"/>
    </row>
    <row r="1007" spans="1:15" ht="12.75">
      <c r="A1007" s="3"/>
      <c r="B1007" s="40"/>
      <c r="C1007" s="40"/>
      <c r="D1007" s="40"/>
      <c r="E1007" s="3"/>
      <c r="F1007" s="3"/>
      <c r="G1007" s="3"/>
      <c r="H1007" s="3"/>
      <c r="I1007" s="3"/>
      <c r="J1007" s="3"/>
      <c r="K1007" s="3"/>
      <c r="L1007" s="3"/>
      <c r="M1007" s="3"/>
      <c r="N1007" s="3"/>
      <c r="O1007" s="40"/>
    </row>
    <row r="1008" spans="1:15" ht="12.75">
      <c r="A1008" s="3"/>
      <c r="B1008" s="40"/>
      <c r="C1008" s="40"/>
      <c r="D1008" s="40"/>
      <c r="E1008" s="3"/>
      <c r="F1008" s="3"/>
      <c r="G1008" s="3"/>
      <c r="H1008" s="3"/>
      <c r="I1008" s="3"/>
      <c r="J1008" s="3"/>
      <c r="K1008" s="3"/>
      <c r="L1008" s="3"/>
      <c r="M1008" s="3"/>
      <c r="N1008" s="3"/>
      <c r="O1008" s="40"/>
    </row>
    <row r="1009" spans="1:15" ht="12.75">
      <c r="A1009" s="3"/>
      <c r="B1009" s="40"/>
      <c r="C1009" s="40"/>
      <c r="D1009" s="40"/>
      <c r="E1009" s="3"/>
      <c r="F1009" s="3"/>
      <c r="G1009" s="3"/>
      <c r="H1009" s="3"/>
      <c r="I1009" s="3"/>
      <c r="J1009" s="3"/>
      <c r="K1009" s="3"/>
      <c r="L1009" s="3"/>
      <c r="M1009" s="3"/>
      <c r="N1009" s="3"/>
      <c r="O1009" s="40"/>
    </row>
    <row r="1010" spans="1:15" ht="12.75">
      <c r="A1010" s="3"/>
      <c r="B1010" s="40"/>
      <c r="C1010" s="40"/>
      <c r="D1010" s="40"/>
      <c r="E1010" s="3"/>
      <c r="F1010" s="3"/>
      <c r="G1010" s="3"/>
      <c r="H1010" s="3"/>
      <c r="I1010" s="3"/>
      <c r="J1010" s="3"/>
      <c r="K1010" s="3"/>
      <c r="L1010" s="3"/>
      <c r="M1010" s="3"/>
      <c r="N1010" s="3"/>
      <c r="O1010" s="40"/>
    </row>
    <row r="1011" spans="1:15" ht="12.75">
      <c r="A1011" s="3"/>
      <c r="B1011" s="40"/>
      <c r="C1011" s="40"/>
      <c r="D1011" s="40"/>
      <c r="E1011" s="3"/>
      <c r="F1011" s="3"/>
      <c r="G1011" s="3"/>
      <c r="H1011" s="3"/>
      <c r="I1011" s="3"/>
      <c r="J1011" s="3"/>
      <c r="K1011" s="3"/>
      <c r="L1011" s="3"/>
      <c r="M1011" s="3"/>
      <c r="N1011" s="3"/>
      <c r="O1011" s="40"/>
    </row>
    <row r="1012" spans="1:15" ht="12.75">
      <c r="A1012" s="3"/>
      <c r="B1012" s="40"/>
      <c r="C1012" s="40"/>
      <c r="D1012" s="40"/>
      <c r="E1012" s="3"/>
      <c r="F1012" s="3"/>
      <c r="G1012" s="3"/>
      <c r="H1012" s="3"/>
      <c r="I1012" s="3"/>
      <c r="J1012" s="3"/>
      <c r="K1012" s="3"/>
      <c r="L1012" s="3"/>
      <c r="M1012" s="3"/>
      <c r="N1012" s="3"/>
      <c r="O1012" s="40"/>
    </row>
    <row r="1013" spans="1:15" ht="12.75">
      <c r="A1013" s="3"/>
      <c r="B1013" s="40"/>
      <c r="C1013" s="40"/>
      <c r="D1013" s="40"/>
      <c r="E1013" s="3"/>
      <c r="F1013" s="3"/>
      <c r="G1013" s="3"/>
      <c r="H1013" s="3"/>
      <c r="I1013" s="3"/>
      <c r="J1013" s="3"/>
      <c r="K1013" s="3"/>
      <c r="L1013" s="3"/>
      <c r="M1013" s="3"/>
      <c r="N1013" s="3"/>
      <c r="O1013" s="40"/>
    </row>
    <row r="1014" spans="1:15" ht="12.75">
      <c r="A1014" s="3"/>
      <c r="B1014" s="40"/>
      <c r="C1014" s="40"/>
      <c r="D1014" s="40"/>
      <c r="E1014" s="3"/>
      <c r="F1014" s="3"/>
      <c r="G1014" s="3"/>
      <c r="H1014" s="3"/>
      <c r="I1014" s="3"/>
      <c r="J1014" s="3"/>
      <c r="K1014" s="3"/>
      <c r="L1014" s="3"/>
      <c r="M1014" s="3"/>
      <c r="N1014" s="3"/>
      <c r="O1014" s="40"/>
    </row>
    <row r="1015" spans="1:15" ht="12.75">
      <c r="A1015" s="3"/>
      <c r="B1015" s="40"/>
      <c r="C1015" s="40"/>
      <c r="D1015" s="40"/>
      <c r="E1015" s="3"/>
      <c r="F1015" s="3"/>
      <c r="G1015" s="3"/>
      <c r="H1015" s="3"/>
      <c r="I1015" s="3"/>
      <c r="J1015" s="3"/>
      <c r="K1015" s="3"/>
      <c r="L1015" s="3"/>
      <c r="M1015" s="3"/>
      <c r="N1015" s="3"/>
      <c r="O1015" s="40"/>
    </row>
    <row r="1016" spans="1:15" ht="12.75">
      <c r="A1016" s="3"/>
      <c r="B1016" s="40"/>
      <c r="C1016" s="40"/>
      <c r="D1016" s="40"/>
      <c r="E1016" s="3"/>
      <c r="F1016" s="3"/>
      <c r="G1016" s="3"/>
      <c r="H1016" s="3"/>
      <c r="I1016" s="3"/>
      <c r="J1016" s="3"/>
      <c r="K1016" s="3"/>
      <c r="L1016" s="3"/>
      <c r="M1016" s="3"/>
      <c r="N1016" s="3"/>
      <c r="O1016" s="40"/>
    </row>
    <row r="1017" spans="1:15" ht="12.75">
      <c r="A1017" s="3"/>
      <c r="B1017" s="40"/>
      <c r="C1017" s="40"/>
      <c r="D1017" s="40"/>
      <c r="E1017" s="3"/>
      <c r="F1017" s="3"/>
      <c r="G1017" s="3"/>
      <c r="H1017" s="3"/>
      <c r="I1017" s="3"/>
      <c r="J1017" s="3"/>
      <c r="K1017" s="3"/>
      <c r="L1017" s="3"/>
      <c r="M1017" s="3"/>
      <c r="N1017" s="3"/>
      <c r="O1017" s="40"/>
    </row>
    <row r="1018" spans="1:15" ht="12.75">
      <c r="A1018" s="3"/>
      <c r="B1018" s="40"/>
      <c r="C1018" s="40"/>
      <c r="D1018" s="40"/>
      <c r="E1018" s="3"/>
      <c r="F1018" s="3"/>
      <c r="G1018" s="3"/>
      <c r="H1018" s="3"/>
      <c r="I1018" s="3"/>
      <c r="J1018" s="3"/>
      <c r="K1018" s="3"/>
      <c r="L1018" s="3"/>
      <c r="M1018" s="3"/>
      <c r="N1018" s="3"/>
      <c r="O1018" s="40"/>
    </row>
    <row r="1019" spans="1:15" ht="12.75">
      <c r="A1019" s="3"/>
      <c r="B1019" s="40"/>
      <c r="C1019" s="40"/>
      <c r="D1019" s="40"/>
      <c r="E1019" s="3"/>
      <c r="F1019" s="3"/>
      <c r="G1019" s="3"/>
      <c r="H1019" s="3"/>
      <c r="I1019" s="3"/>
      <c r="J1019" s="3"/>
      <c r="K1019" s="3"/>
      <c r="L1019" s="3"/>
      <c r="M1019" s="3"/>
      <c r="N1019" s="3"/>
      <c r="O1019" s="40"/>
    </row>
    <row r="1020" spans="1:15" ht="12.75">
      <c r="A1020" s="3"/>
      <c r="B1020" s="40"/>
      <c r="C1020" s="40"/>
      <c r="D1020" s="40"/>
      <c r="E1020" s="3"/>
      <c r="F1020" s="3"/>
      <c r="G1020" s="3"/>
      <c r="H1020" s="3"/>
      <c r="I1020" s="3"/>
      <c r="J1020" s="3"/>
      <c r="K1020" s="3"/>
      <c r="L1020" s="3"/>
      <c r="M1020" s="3"/>
      <c r="N1020" s="3"/>
      <c r="O1020" s="40"/>
    </row>
    <row r="1021" spans="1:15" ht="12.75">
      <c r="A1021" s="3"/>
      <c r="B1021" s="40"/>
      <c r="C1021" s="40"/>
      <c r="D1021" s="40"/>
      <c r="E1021" s="3"/>
      <c r="F1021" s="3"/>
      <c r="G1021" s="3"/>
      <c r="H1021" s="3"/>
      <c r="I1021" s="3"/>
      <c r="J1021" s="3"/>
      <c r="K1021" s="3"/>
      <c r="L1021" s="3"/>
      <c r="M1021" s="3"/>
      <c r="N1021" s="3"/>
      <c r="O1021" s="40"/>
    </row>
    <row r="1022" spans="1:15" ht="12.75">
      <c r="A1022" s="3"/>
      <c r="B1022" s="40"/>
      <c r="C1022" s="40"/>
      <c r="D1022" s="40"/>
      <c r="E1022" s="3"/>
      <c r="F1022" s="3"/>
      <c r="G1022" s="3"/>
      <c r="H1022" s="3"/>
      <c r="I1022" s="3"/>
      <c r="J1022" s="3"/>
      <c r="K1022" s="3"/>
      <c r="L1022" s="3"/>
      <c r="M1022" s="3"/>
      <c r="N1022" s="3"/>
      <c r="O1022" s="40"/>
    </row>
    <row r="1023" spans="1:15" ht="12.75">
      <c r="A1023" s="3"/>
      <c r="B1023" s="40"/>
      <c r="C1023" s="40"/>
      <c r="D1023" s="40"/>
      <c r="E1023" s="3"/>
      <c r="F1023" s="3"/>
      <c r="G1023" s="3"/>
      <c r="H1023" s="3"/>
      <c r="I1023" s="3"/>
      <c r="J1023" s="3"/>
      <c r="K1023" s="3"/>
      <c r="L1023" s="3"/>
      <c r="M1023" s="3"/>
      <c r="N1023" s="3"/>
      <c r="O1023" s="40"/>
    </row>
    <row r="1024" spans="1:15" ht="12.75">
      <c r="A1024" s="3"/>
      <c r="B1024" s="40"/>
      <c r="C1024" s="40"/>
      <c r="D1024" s="40"/>
      <c r="E1024" s="3"/>
      <c r="F1024" s="3"/>
      <c r="G1024" s="3"/>
      <c r="H1024" s="3"/>
      <c r="I1024" s="3"/>
      <c r="J1024" s="3"/>
      <c r="K1024" s="3"/>
      <c r="L1024" s="3"/>
      <c r="M1024" s="3"/>
      <c r="N1024" s="3"/>
      <c r="O1024" s="40"/>
    </row>
    <row r="1025" spans="1:15" ht="12.75">
      <c r="A1025" s="3"/>
      <c r="B1025" s="40"/>
      <c r="C1025" s="40"/>
      <c r="D1025" s="40"/>
      <c r="E1025" s="3"/>
      <c r="F1025" s="3"/>
      <c r="G1025" s="3"/>
      <c r="H1025" s="3"/>
      <c r="I1025" s="3"/>
      <c r="J1025" s="3"/>
      <c r="K1025" s="3"/>
      <c r="L1025" s="3"/>
      <c r="M1025" s="3"/>
      <c r="N1025" s="3"/>
      <c r="O1025" s="40"/>
    </row>
    <row r="1026" spans="1:15" ht="12.75">
      <c r="A1026" s="3"/>
      <c r="B1026" s="40"/>
      <c r="C1026" s="40"/>
      <c r="D1026" s="40"/>
      <c r="E1026" s="3"/>
      <c r="F1026" s="3"/>
      <c r="G1026" s="3"/>
      <c r="H1026" s="3"/>
      <c r="I1026" s="3"/>
      <c r="J1026" s="3"/>
      <c r="K1026" s="3"/>
      <c r="L1026" s="3"/>
      <c r="M1026" s="3"/>
      <c r="N1026" s="3"/>
      <c r="O1026" s="40"/>
    </row>
    <row r="1027" spans="1:15" ht="12.75">
      <c r="A1027" s="3"/>
      <c r="B1027" s="40"/>
      <c r="C1027" s="40"/>
      <c r="D1027" s="40"/>
      <c r="E1027" s="3"/>
      <c r="F1027" s="3"/>
      <c r="G1027" s="3"/>
      <c r="H1027" s="3"/>
      <c r="I1027" s="3"/>
      <c r="J1027" s="3"/>
      <c r="K1027" s="3"/>
      <c r="L1027" s="3"/>
      <c r="M1027" s="3"/>
      <c r="N1027" s="3"/>
      <c r="O1027" s="40"/>
    </row>
    <row r="1028" spans="1:15" ht="12.75">
      <c r="A1028" s="3"/>
      <c r="B1028" s="40"/>
      <c r="C1028" s="40"/>
      <c r="D1028" s="40"/>
      <c r="E1028" s="3"/>
      <c r="F1028" s="3"/>
      <c r="G1028" s="3"/>
      <c r="H1028" s="3"/>
      <c r="I1028" s="3"/>
      <c r="J1028" s="3"/>
      <c r="K1028" s="3"/>
      <c r="L1028" s="3"/>
      <c r="M1028" s="3"/>
      <c r="N1028" s="3"/>
      <c r="O1028" s="40"/>
    </row>
    <row r="1029" spans="1:15" ht="12.75">
      <c r="A1029" s="3"/>
      <c r="B1029" s="40"/>
      <c r="C1029" s="40"/>
      <c r="D1029" s="40"/>
      <c r="E1029" s="3"/>
      <c r="F1029" s="3"/>
      <c r="G1029" s="3"/>
      <c r="H1029" s="3"/>
      <c r="I1029" s="3"/>
      <c r="J1029" s="3"/>
      <c r="K1029" s="3"/>
      <c r="L1029" s="3"/>
      <c r="M1029" s="3"/>
      <c r="N1029" s="3"/>
      <c r="O1029" s="40"/>
    </row>
    <row r="1030" spans="1:15" ht="12.75">
      <c r="A1030" s="3"/>
      <c r="B1030" s="40"/>
      <c r="C1030" s="40"/>
      <c r="D1030" s="40"/>
      <c r="E1030" s="3"/>
      <c r="F1030" s="3"/>
      <c r="G1030" s="3"/>
      <c r="H1030" s="3"/>
      <c r="I1030" s="3"/>
      <c r="J1030" s="3"/>
      <c r="K1030" s="3"/>
      <c r="L1030" s="3"/>
      <c r="M1030" s="3"/>
      <c r="N1030" s="3"/>
      <c r="O1030" s="40"/>
    </row>
    <row r="1031" spans="1:15" ht="12.75">
      <c r="A1031" s="3"/>
      <c r="B1031" s="40"/>
      <c r="C1031" s="40"/>
      <c r="D1031" s="40"/>
      <c r="E1031" s="3"/>
      <c r="F1031" s="3"/>
      <c r="G1031" s="3"/>
      <c r="H1031" s="3"/>
      <c r="I1031" s="3"/>
      <c r="J1031" s="3"/>
      <c r="K1031" s="3"/>
      <c r="L1031" s="3"/>
      <c r="M1031" s="3"/>
      <c r="N1031" s="3"/>
      <c r="O1031" s="40"/>
    </row>
    <row r="1032" spans="1:15" ht="12.75">
      <c r="A1032" s="3"/>
      <c r="B1032" s="40"/>
      <c r="C1032" s="40"/>
      <c r="D1032" s="40"/>
      <c r="E1032" s="3"/>
      <c r="F1032" s="3"/>
      <c r="G1032" s="3"/>
      <c r="H1032" s="3"/>
      <c r="I1032" s="3"/>
      <c r="J1032" s="3"/>
      <c r="K1032" s="3"/>
      <c r="L1032" s="3"/>
      <c r="M1032" s="3"/>
      <c r="N1032" s="3"/>
      <c r="O1032" s="40"/>
    </row>
    <row r="1033" spans="1:15" ht="12.75">
      <c r="A1033" s="3"/>
      <c r="B1033" s="40"/>
      <c r="C1033" s="40"/>
      <c r="D1033" s="40"/>
      <c r="E1033" s="3"/>
      <c r="F1033" s="3"/>
      <c r="G1033" s="3"/>
      <c r="H1033" s="3"/>
      <c r="I1033" s="3"/>
      <c r="J1033" s="3"/>
      <c r="K1033" s="3"/>
      <c r="L1033" s="3"/>
      <c r="M1033" s="3"/>
      <c r="N1033" s="3"/>
      <c r="O1033" s="40"/>
    </row>
    <row r="1034" spans="1:15" ht="12.75">
      <c r="A1034" s="3"/>
      <c r="B1034" s="40"/>
      <c r="C1034" s="40"/>
      <c r="D1034" s="40"/>
      <c r="E1034" s="3"/>
      <c r="F1034" s="3"/>
      <c r="G1034" s="3"/>
      <c r="H1034" s="3"/>
      <c r="I1034" s="3"/>
      <c r="J1034" s="3"/>
      <c r="K1034" s="3"/>
      <c r="L1034" s="3"/>
      <c r="M1034" s="3"/>
      <c r="N1034" s="3"/>
      <c r="O1034" s="40"/>
    </row>
    <row r="1035" spans="1:15" ht="12.75">
      <c r="A1035" s="3"/>
      <c r="B1035" s="40"/>
      <c r="C1035" s="40"/>
      <c r="D1035" s="40"/>
      <c r="E1035" s="3"/>
      <c r="F1035" s="3"/>
      <c r="G1035" s="3"/>
      <c r="H1035" s="3"/>
      <c r="I1035" s="3"/>
      <c r="J1035" s="3"/>
      <c r="K1035" s="3"/>
      <c r="L1035" s="3"/>
      <c r="M1035" s="3"/>
      <c r="N1035" s="3"/>
      <c r="O1035" s="40"/>
    </row>
    <row r="1036" spans="1:15" ht="12.75">
      <c r="A1036" s="3"/>
      <c r="B1036" s="40"/>
      <c r="C1036" s="40"/>
      <c r="D1036" s="40"/>
      <c r="E1036" s="3"/>
      <c r="F1036" s="3"/>
      <c r="G1036" s="3"/>
      <c r="H1036" s="3"/>
      <c r="I1036" s="3"/>
      <c r="J1036" s="3"/>
      <c r="K1036" s="3"/>
      <c r="L1036" s="3"/>
      <c r="M1036" s="3"/>
      <c r="N1036" s="3"/>
      <c r="O1036" s="40"/>
    </row>
    <row r="1037" spans="1:15" ht="12.75">
      <c r="A1037" s="3"/>
      <c r="B1037" s="40"/>
      <c r="C1037" s="40"/>
      <c r="D1037" s="40"/>
      <c r="E1037" s="3"/>
      <c r="F1037" s="3"/>
      <c r="G1037" s="3"/>
      <c r="H1037" s="3"/>
      <c r="I1037" s="3"/>
      <c r="J1037" s="3"/>
      <c r="K1037" s="3"/>
      <c r="L1037" s="3"/>
      <c r="M1037" s="3"/>
      <c r="N1037" s="3"/>
      <c r="O1037" s="40"/>
    </row>
    <row r="1038" spans="1:15" ht="12.75">
      <c r="A1038" s="3"/>
      <c r="B1038" s="40"/>
      <c r="C1038" s="40"/>
      <c r="D1038" s="40"/>
      <c r="E1038" s="3"/>
      <c r="F1038" s="3"/>
      <c r="G1038" s="3"/>
      <c r="H1038" s="3"/>
      <c r="I1038" s="3"/>
      <c r="J1038" s="3"/>
      <c r="K1038" s="3"/>
      <c r="L1038" s="3"/>
      <c r="M1038" s="3"/>
      <c r="N1038" s="3"/>
      <c r="O1038" s="40"/>
    </row>
    <row r="1039" spans="1:15" ht="12.75">
      <c r="A1039" s="3"/>
      <c r="B1039" s="40"/>
      <c r="C1039" s="40"/>
      <c r="D1039" s="40"/>
      <c r="E1039" s="3"/>
      <c r="F1039" s="3"/>
      <c r="G1039" s="3"/>
      <c r="H1039" s="3"/>
      <c r="I1039" s="3"/>
      <c r="J1039" s="3"/>
      <c r="K1039" s="3"/>
      <c r="L1039" s="3"/>
      <c r="M1039" s="3"/>
      <c r="N1039" s="3"/>
      <c r="O1039" s="40"/>
    </row>
    <row r="1040" spans="1:15" ht="12.75">
      <c r="A1040" s="3"/>
      <c r="B1040" s="40"/>
      <c r="C1040" s="40"/>
      <c r="D1040" s="40"/>
      <c r="E1040" s="3"/>
      <c r="F1040" s="3"/>
      <c r="G1040" s="3"/>
      <c r="H1040" s="3"/>
      <c r="I1040" s="3"/>
      <c r="J1040" s="3"/>
      <c r="K1040" s="3"/>
      <c r="L1040" s="3"/>
      <c r="M1040" s="3"/>
      <c r="N1040" s="3"/>
      <c r="O1040" s="40"/>
    </row>
    <row r="1041" spans="1:15" ht="12.75">
      <c r="A1041" s="3"/>
      <c r="B1041" s="40"/>
      <c r="C1041" s="40"/>
      <c r="D1041" s="40"/>
      <c r="E1041" s="3"/>
      <c r="F1041" s="3"/>
      <c r="G1041" s="3"/>
      <c r="H1041" s="3"/>
      <c r="I1041" s="3"/>
      <c r="J1041" s="3"/>
      <c r="K1041" s="3"/>
      <c r="L1041" s="3"/>
      <c r="M1041" s="3"/>
      <c r="N1041" s="3"/>
      <c r="O1041" s="40"/>
    </row>
    <row r="1042" spans="1:15" ht="12.75">
      <c r="A1042" s="3"/>
      <c r="B1042" s="40"/>
      <c r="C1042" s="40"/>
      <c r="D1042" s="40"/>
      <c r="E1042" s="3"/>
      <c r="F1042" s="3"/>
      <c r="G1042" s="3"/>
      <c r="H1042" s="3"/>
      <c r="I1042" s="3"/>
      <c r="J1042" s="3"/>
      <c r="K1042" s="3"/>
      <c r="L1042" s="3"/>
      <c r="M1042" s="3"/>
      <c r="N1042" s="3"/>
      <c r="O1042" s="40"/>
    </row>
    <row r="1043" spans="1:15" ht="12.75">
      <c r="A1043" s="3"/>
      <c r="B1043" s="40"/>
      <c r="C1043" s="40"/>
      <c r="D1043" s="40"/>
      <c r="E1043" s="3"/>
      <c r="F1043" s="3"/>
      <c r="G1043" s="3"/>
      <c r="H1043" s="3"/>
      <c r="I1043" s="3"/>
      <c r="J1043" s="3"/>
      <c r="K1043" s="3"/>
      <c r="L1043" s="3"/>
      <c r="M1043" s="3"/>
      <c r="N1043" s="3"/>
      <c r="O1043" s="40"/>
    </row>
    <row r="1044" spans="1:15" ht="12.75">
      <c r="A1044" s="3"/>
      <c r="B1044" s="40"/>
      <c r="C1044" s="40"/>
      <c r="D1044" s="40"/>
      <c r="E1044" s="3"/>
      <c r="F1044" s="3"/>
      <c r="G1044" s="3"/>
      <c r="H1044" s="3"/>
      <c r="I1044" s="3"/>
      <c r="J1044" s="3"/>
      <c r="K1044" s="3"/>
      <c r="L1044" s="3"/>
      <c r="M1044" s="3"/>
      <c r="N1044" s="3"/>
      <c r="O1044" s="40"/>
    </row>
    <row r="1045" spans="1:15" ht="12.75">
      <c r="A1045" s="3"/>
      <c r="B1045" s="40"/>
      <c r="C1045" s="40"/>
      <c r="D1045" s="40"/>
      <c r="E1045" s="3"/>
      <c r="F1045" s="3"/>
      <c r="G1045" s="3"/>
      <c r="H1045" s="3"/>
      <c r="I1045" s="3"/>
      <c r="J1045" s="3"/>
      <c r="K1045" s="3"/>
      <c r="L1045" s="3"/>
      <c r="M1045" s="3"/>
      <c r="N1045" s="3"/>
      <c r="O1045" s="40"/>
    </row>
    <row r="1046" spans="1:15" ht="12.75">
      <c r="A1046" s="3"/>
      <c r="B1046" s="40"/>
      <c r="C1046" s="40"/>
      <c r="D1046" s="40"/>
      <c r="E1046" s="3"/>
      <c r="F1046" s="3"/>
      <c r="G1046" s="3"/>
      <c r="H1046" s="3"/>
      <c r="I1046" s="3"/>
      <c r="J1046" s="3"/>
      <c r="K1046" s="3"/>
      <c r="L1046" s="3"/>
      <c r="M1046" s="3"/>
      <c r="N1046" s="3"/>
      <c r="O1046" s="40"/>
    </row>
    <row r="1047" spans="1:15" ht="12.75">
      <c r="A1047" s="3"/>
      <c r="B1047" s="40"/>
      <c r="C1047" s="40"/>
      <c r="D1047" s="40"/>
      <c r="E1047" s="3"/>
      <c r="F1047" s="3"/>
      <c r="G1047" s="3"/>
      <c r="H1047" s="3"/>
      <c r="I1047" s="3"/>
      <c r="J1047" s="3"/>
      <c r="K1047" s="3"/>
      <c r="L1047" s="3"/>
      <c r="M1047" s="3"/>
      <c r="N1047" s="3"/>
      <c r="O1047" s="40"/>
    </row>
    <row r="1048" spans="1:15" ht="12.75">
      <c r="A1048" s="3"/>
      <c r="B1048" s="40"/>
      <c r="C1048" s="40"/>
      <c r="D1048" s="40"/>
      <c r="E1048" s="3"/>
      <c r="F1048" s="3"/>
      <c r="G1048" s="3"/>
      <c r="H1048" s="3"/>
      <c r="I1048" s="3"/>
      <c r="J1048" s="3"/>
      <c r="K1048" s="3"/>
      <c r="L1048" s="3"/>
      <c r="M1048" s="3"/>
      <c r="N1048" s="3"/>
      <c r="O1048" s="40"/>
    </row>
    <row r="1049" spans="1:15" ht="12.75">
      <c r="A1049" s="3"/>
      <c r="B1049" s="40"/>
      <c r="C1049" s="40"/>
      <c r="D1049" s="40"/>
      <c r="E1049" s="3"/>
      <c r="F1049" s="3"/>
      <c r="G1049" s="3"/>
      <c r="H1049" s="3"/>
      <c r="I1049" s="3"/>
      <c r="J1049" s="3"/>
      <c r="K1049" s="3"/>
      <c r="L1049" s="3"/>
      <c r="M1049" s="3"/>
      <c r="N1049" s="3"/>
      <c r="O1049" s="40"/>
    </row>
    <row r="1050" spans="1:15" ht="12.75">
      <c r="A1050" s="3"/>
      <c r="B1050" s="40"/>
      <c r="C1050" s="40"/>
      <c r="D1050" s="40"/>
      <c r="E1050" s="3"/>
      <c r="F1050" s="3"/>
      <c r="G1050" s="3"/>
      <c r="H1050" s="3"/>
      <c r="I1050" s="3"/>
      <c r="J1050" s="3"/>
      <c r="K1050" s="3"/>
      <c r="L1050" s="3"/>
      <c r="M1050" s="3"/>
      <c r="N1050" s="3"/>
      <c r="O1050" s="40"/>
    </row>
    <row r="1051" spans="1:15" ht="12.75">
      <c r="A1051" s="3"/>
      <c r="B1051" s="40"/>
      <c r="C1051" s="40"/>
      <c r="D1051" s="40"/>
      <c r="E1051" s="3"/>
      <c r="F1051" s="3"/>
      <c r="G1051" s="3"/>
      <c r="H1051" s="3"/>
      <c r="I1051" s="3"/>
      <c r="J1051" s="3"/>
      <c r="K1051" s="3"/>
      <c r="L1051" s="3"/>
      <c r="M1051" s="3"/>
      <c r="N1051" s="3"/>
      <c r="O1051" s="40"/>
    </row>
    <row r="1052" spans="1:15" ht="12.75">
      <c r="A1052" s="3"/>
      <c r="B1052" s="40"/>
      <c r="C1052" s="40"/>
      <c r="D1052" s="40"/>
      <c r="E1052" s="3"/>
      <c r="F1052" s="3"/>
      <c r="G1052" s="3"/>
      <c r="H1052" s="3"/>
      <c r="I1052" s="3"/>
      <c r="J1052" s="3"/>
      <c r="K1052" s="3"/>
      <c r="L1052" s="3"/>
      <c r="M1052" s="3"/>
      <c r="N1052" s="3"/>
      <c r="O1052" s="40"/>
    </row>
    <row r="1053" spans="1:15" ht="12.75">
      <c r="A1053" s="3"/>
      <c r="B1053" s="40"/>
      <c r="C1053" s="40"/>
      <c r="D1053" s="40"/>
      <c r="E1053" s="3"/>
      <c r="F1053" s="3"/>
      <c r="G1053" s="3"/>
      <c r="H1053" s="3"/>
      <c r="I1053" s="3"/>
      <c r="J1053" s="3"/>
      <c r="K1053" s="3"/>
      <c r="L1053" s="3"/>
      <c r="M1053" s="3"/>
      <c r="N1053" s="3"/>
      <c r="O1053" s="40"/>
    </row>
    <row r="1054" spans="1:15" ht="12.75">
      <c r="A1054" s="3"/>
      <c r="B1054" s="40"/>
      <c r="C1054" s="40"/>
      <c r="D1054" s="40"/>
      <c r="E1054" s="3"/>
      <c r="F1054" s="3"/>
      <c r="G1054" s="3"/>
      <c r="H1054" s="3"/>
      <c r="I1054" s="3"/>
      <c r="J1054" s="3"/>
      <c r="K1054" s="3"/>
      <c r="L1054" s="3"/>
      <c r="M1054" s="3"/>
      <c r="N1054" s="3"/>
      <c r="O1054" s="40"/>
    </row>
    <row r="1055" spans="1:15" ht="12.75">
      <c r="A1055" s="3"/>
      <c r="B1055" s="40"/>
      <c r="C1055" s="40"/>
      <c r="D1055" s="40"/>
      <c r="E1055" s="3"/>
      <c r="F1055" s="3"/>
      <c r="G1055" s="3"/>
      <c r="H1055" s="3"/>
      <c r="I1055" s="3"/>
      <c r="J1055" s="3"/>
      <c r="K1055" s="3"/>
      <c r="L1055" s="3"/>
      <c r="M1055" s="3"/>
      <c r="N1055" s="3"/>
      <c r="O1055" s="40"/>
    </row>
    <row r="1056" spans="1:15" ht="12.75">
      <c r="A1056" s="3"/>
      <c r="B1056" s="40"/>
      <c r="C1056" s="40"/>
      <c r="D1056" s="40"/>
      <c r="E1056" s="3"/>
      <c r="F1056" s="3"/>
      <c r="G1056" s="3"/>
      <c r="H1056" s="3"/>
      <c r="I1056" s="3"/>
      <c r="J1056" s="3"/>
      <c r="K1056" s="3"/>
      <c r="L1056" s="3"/>
      <c r="M1056" s="3"/>
      <c r="N1056" s="3"/>
      <c r="O1056" s="40"/>
    </row>
    <row r="1057" spans="1:15" ht="12.75">
      <c r="A1057" s="3"/>
      <c r="B1057" s="40"/>
      <c r="C1057" s="40"/>
      <c r="D1057" s="40"/>
      <c r="E1057" s="3"/>
      <c r="F1057" s="3"/>
      <c r="G1057" s="3"/>
      <c r="H1057" s="3"/>
      <c r="I1057" s="3"/>
      <c r="J1057" s="3"/>
      <c r="K1057" s="3"/>
      <c r="L1057" s="3"/>
      <c r="M1057" s="3"/>
      <c r="N1057" s="3"/>
      <c r="O1057" s="40"/>
    </row>
    <row r="1058" spans="1:15" ht="12.75">
      <c r="A1058" s="3"/>
      <c r="B1058" s="40"/>
      <c r="C1058" s="40"/>
      <c r="D1058" s="40"/>
      <c r="E1058" s="3"/>
      <c r="F1058" s="3"/>
      <c r="G1058" s="3"/>
      <c r="H1058" s="3"/>
      <c r="I1058" s="3"/>
      <c r="J1058" s="3"/>
      <c r="K1058" s="3"/>
      <c r="L1058" s="3"/>
      <c r="M1058" s="3"/>
      <c r="N1058" s="3"/>
      <c r="O1058" s="40"/>
    </row>
    <row r="1059" spans="1:15" ht="12.75">
      <c r="A1059" s="3"/>
      <c r="B1059" s="40"/>
      <c r="C1059" s="40"/>
      <c r="D1059" s="40"/>
      <c r="E1059" s="3"/>
      <c r="F1059" s="3"/>
      <c r="G1059" s="3"/>
      <c r="H1059" s="3"/>
      <c r="I1059" s="3"/>
      <c r="J1059" s="3"/>
      <c r="K1059" s="3"/>
      <c r="L1059" s="3"/>
      <c r="M1059" s="3"/>
      <c r="N1059" s="3"/>
      <c r="O1059" s="40"/>
    </row>
    <row r="1060" spans="1:15" ht="12.75">
      <c r="A1060" s="3"/>
      <c r="B1060" s="40"/>
      <c r="C1060" s="40"/>
      <c r="D1060" s="40"/>
      <c r="E1060" s="3"/>
      <c r="F1060" s="3"/>
      <c r="G1060" s="3"/>
      <c r="H1060" s="3"/>
      <c r="I1060" s="3"/>
      <c r="J1060" s="3"/>
      <c r="K1060" s="3"/>
      <c r="L1060" s="3"/>
      <c r="M1060" s="3"/>
      <c r="N1060" s="3"/>
      <c r="O1060" s="40"/>
    </row>
    <row r="1061" spans="1:15" ht="12.75">
      <c r="A1061" s="3"/>
      <c r="B1061" s="40"/>
      <c r="C1061" s="40"/>
      <c r="D1061" s="40"/>
      <c r="E1061" s="3"/>
      <c r="F1061" s="3"/>
      <c r="G1061" s="3"/>
      <c r="H1061" s="3"/>
      <c r="I1061" s="3"/>
      <c r="J1061" s="3"/>
      <c r="K1061" s="3"/>
      <c r="L1061" s="3"/>
      <c r="M1061" s="3"/>
      <c r="N1061" s="3"/>
      <c r="O1061" s="40"/>
    </row>
    <row r="1062" spans="1:15" ht="12.75">
      <c r="A1062" s="3"/>
      <c r="B1062" s="40"/>
      <c r="C1062" s="40"/>
      <c r="D1062" s="40"/>
      <c r="E1062" s="3"/>
      <c r="F1062" s="3"/>
      <c r="G1062" s="3"/>
      <c r="H1062" s="3"/>
      <c r="I1062" s="3"/>
      <c r="J1062" s="3"/>
      <c r="K1062" s="3"/>
      <c r="L1062" s="3"/>
      <c r="M1062" s="3"/>
      <c r="N1062" s="3"/>
      <c r="O1062" s="40"/>
    </row>
    <row r="1063" spans="1:15" ht="12.75">
      <c r="A1063" s="3"/>
      <c r="B1063" s="40"/>
      <c r="C1063" s="40"/>
      <c r="D1063" s="40"/>
      <c r="E1063" s="3"/>
      <c r="F1063" s="3"/>
      <c r="G1063" s="3"/>
      <c r="H1063" s="3"/>
      <c r="I1063" s="3"/>
      <c r="J1063" s="3"/>
      <c r="K1063" s="3"/>
      <c r="L1063" s="3"/>
      <c r="M1063" s="3"/>
      <c r="N1063" s="3"/>
      <c r="O1063" s="40"/>
    </row>
    <row r="1064" spans="1:15" ht="12.75">
      <c r="A1064" s="3"/>
      <c r="B1064" s="40"/>
      <c r="C1064" s="40"/>
      <c r="D1064" s="40"/>
      <c r="E1064" s="3"/>
      <c r="F1064" s="3"/>
      <c r="G1064" s="3"/>
      <c r="H1064" s="3"/>
      <c r="I1064" s="3"/>
      <c r="J1064" s="3"/>
      <c r="K1064" s="3"/>
      <c r="L1064" s="3"/>
      <c r="M1064" s="3"/>
      <c r="N1064" s="3"/>
      <c r="O1064" s="40"/>
    </row>
    <row r="1065" spans="1:15" ht="12.75">
      <c r="A1065" s="3"/>
      <c r="B1065" s="40"/>
      <c r="C1065" s="40"/>
      <c r="D1065" s="40"/>
      <c r="E1065" s="3"/>
      <c r="F1065" s="3"/>
      <c r="G1065" s="3"/>
      <c r="H1065" s="3"/>
      <c r="I1065" s="3"/>
      <c r="J1065" s="3"/>
      <c r="K1065" s="3"/>
      <c r="L1065" s="3"/>
      <c r="M1065" s="3"/>
      <c r="N1065" s="3"/>
      <c r="O1065" s="40"/>
    </row>
    <row r="1066" spans="1:15" ht="12.75">
      <c r="A1066" s="3"/>
      <c r="B1066" s="40"/>
      <c r="C1066" s="40"/>
      <c r="D1066" s="40"/>
      <c r="E1066" s="3"/>
      <c r="F1066" s="3"/>
      <c r="G1066" s="3"/>
      <c r="H1066" s="3"/>
      <c r="I1066" s="3"/>
      <c r="J1066" s="3"/>
      <c r="K1066" s="3"/>
      <c r="L1066" s="3"/>
      <c r="M1066" s="3"/>
      <c r="N1066" s="3"/>
      <c r="O1066" s="40"/>
    </row>
    <row r="1067" spans="1:15" ht="12.75">
      <c r="A1067" s="3"/>
      <c r="B1067" s="40"/>
      <c r="C1067" s="40"/>
      <c r="D1067" s="40"/>
      <c r="E1067" s="3"/>
      <c r="F1067" s="3"/>
      <c r="G1067" s="3"/>
      <c r="H1067" s="3"/>
      <c r="I1067" s="3"/>
      <c r="J1067" s="3"/>
      <c r="K1067" s="3"/>
      <c r="L1067" s="3"/>
      <c r="M1067" s="3"/>
      <c r="N1067" s="3"/>
      <c r="O1067" s="40"/>
    </row>
    <row r="1068" spans="1:15" ht="12.75">
      <c r="A1068" s="3"/>
      <c r="B1068" s="40"/>
      <c r="C1068" s="40"/>
      <c r="D1068" s="40"/>
      <c r="E1068" s="3"/>
      <c r="F1068" s="3"/>
      <c r="G1068" s="3"/>
      <c r="H1068" s="3"/>
      <c r="I1068" s="3"/>
      <c r="J1068" s="3"/>
      <c r="K1068" s="3"/>
      <c r="L1068" s="3"/>
      <c r="M1068" s="3"/>
      <c r="N1068" s="3"/>
      <c r="O1068" s="40"/>
    </row>
    <row r="1069" spans="1:15" ht="12.75">
      <c r="A1069" s="3"/>
      <c r="B1069" s="40"/>
      <c r="C1069" s="40"/>
      <c r="D1069" s="40"/>
      <c r="E1069" s="3"/>
      <c r="F1069" s="3"/>
      <c r="G1069" s="3"/>
      <c r="H1069" s="3"/>
      <c r="I1069" s="3"/>
      <c r="J1069" s="3"/>
      <c r="K1069" s="3"/>
      <c r="L1069" s="3"/>
      <c r="M1069" s="3"/>
      <c r="N1069" s="3"/>
      <c r="O1069" s="40"/>
    </row>
    <row r="1070" spans="1:15" ht="12.75">
      <c r="A1070" s="3"/>
      <c r="B1070" s="40"/>
      <c r="C1070" s="40"/>
      <c r="D1070" s="40"/>
      <c r="E1070" s="3"/>
      <c r="F1070" s="3"/>
      <c r="G1070" s="3"/>
      <c r="H1070" s="3"/>
      <c r="I1070" s="3"/>
      <c r="J1070" s="3"/>
      <c r="K1070" s="3"/>
      <c r="L1070" s="3"/>
      <c r="M1070" s="3"/>
      <c r="N1070" s="3"/>
      <c r="O1070" s="40"/>
    </row>
    <row r="1071" spans="1:15" ht="12.75">
      <c r="A1071" s="3"/>
      <c r="B1071" s="40"/>
      <c r="C1071" s="40"/>
      <c r="D1071" s="40"/>
      <c r="E1071" s="3"/>
      <c r="F1071" s="3"/>
      <c r="G1071" s="3"/>
      <c r="H1071" s="3"/>
      <c r="I1071" s="3"/>
      <c r="J1071" s="3"/>
      <c r="K1071" s="3"/>
      <c r="L1071" s="3"/>
      <c r="M1071" s="3"/>
      <c r="N1071" s="3"/>
      <c r="O1071" s="40"/>
    </row>
    <row r="1072" spans="1:15" ht="12.75">
      <c r="A1072" s="3"/>
      <c r="B1072" s="40"/>
      <c r="C1072" s="40"/>
      <c r="D1072" s="40"/>
      <c r="E1072" s="3"/>
      <c r="F1072" s="3"/>
      <c r="G1072" s="3"/>
      <c r="H1072" s="3"/>
      <c r="I1072" s="3"/>
      <c r="J1072" s="3"/>
      <c r="K1072" s="3"/>
      <c r="L1072" s="3"/>
      <c r="M1072" s="3"/>
      <c r="N1072" s="3"/>
      <c r="O1072" s="40"/>
    </row>
    <row r="1073" spans="1:15" ht="12.75">
      <c r="A1073" s="3"/>
      <c r="B1073" s="40"/>
      <c r="C1073" s="40"/>
      <c r="D1073" s="40"/>
      <c r="E1073" s="3"/>
      <c r="F1073" s="3"/>
      <c r="G1073" s="3"/>
      <c r="H1073" s="3"/>
      <c r="I1073" s="3"/>
      <c r="J1073" s="3"/>
      <c r="K1073" s="3"/>
      <c r="L1073" s="3"/>
      <c r="M1073" s="3"/>
      <c r="N1073" s="3"/>
      <c r="O1073" s="40"/>
    </row>
    <row r="1074" spans="1:15" ht="12.75">
      <c r="A1074" s="3"/>
      <c r="B1074" s="40"/>
      <c r="C1074" s="40"/>
      <c r="D1074" s="40"/>
      <c r="E1074" s="3"/>
      <c r="F1074" s="3"/>
      <c r="G1074" s="3"/>
      <c r="H1074" s="3"/>
      <c r="I1074" s="3"/>
      <c r="J1074" s="3"/>
      <c r="K1074" s="3"/>
      <c r="L1074" s="3"/>
      <c r="M1074" s="3"/>
      <c r="N1074" s="3"/>
      <c r="O1074" s="40"/>
    </row>
    <row r="1075" spans="1:15" ht="12.75">
      <c r="A1075" s="3"/>
      <c r="B1075" s="40"/>
      <c r="C1075" s="40"/>
      <c r="D1075" s="40"/>
      <c r="E1075" s="3"/>
      <c r="F1075" s="3"/>
      <c r="G1075" s="3"/>
      <c r="H1075" s="3"/>
      <c r="I1075" s="3"/>
      <c r="J1075" s="3"/>
      <c r="K1075" s="3"/>
      <c r="L1075" s="3"/>
      <c r="M1075" s="3"/>
      <c r="N1075" s="3"/>
      <c r="O1075" s="40"/>
    </row>
    <row r="1076" spans="1:15" ht="12.75">
      <c r="A1076" s="3"/>
      <c r="B1076" s="40"/>
      <c r="C1076" s="40"/>
      <c r="D1076" s="40"/>
      <c r="E1076" s="3"/>
      <c r="F1076" s="3"/>
      <c r="G1076" s="3"/>
      <c r="H1076" s="3"/>
      <c r="I1076" s="3"/>
      <c r="J1076" s="3"/>
      <c r="K1076" s="3"/>
      <c r="L1076" s="3"/>
      <c r="M1076" s="3"/>
      <c r="N1076" s="3"/>
      <c r="O1076" s="40"/>
    </row>
    <row r="1077" spans="1:15" ht="12.75">
      <c r="A1077" s="3"/>
      <c r="B1077" s="40"/>
      <c r="C1077" s="40"/>
      <c r="D1077" s="40"/>
      <c r="E1077" s="3"/>
      <c r="F1077" s="3"/>
      <c r="G1077" s="3"/>
      <c r="H1077" s="3"/>
      <c r="I1077" s="3"/>
      <c r="J1077" s="3"/>
      <c r="K1077" s="3"/>
      <c r="L1077" s="3"/>
      <c r="M1077" s="3"/>
      <c r="N1077" s="3"/>
      <c r="O1077" s="40"/>
    </row>
    <row r="1078" spans="1:15" ht="12.75">
      <c r="A1078" s="3"/>
      <c r="B1078" s="40"/>
      <c r="C1078" s="40"/>
      <c r="D1078" s="40"/>
      <c r="E1078" s="3"/>
      <c r="F1078" s="3"/>
      <c r="G1078" s="3"/>
      <c r="H1078" s="3"/>
      <c r="I1078" s="3"/>
      <c r="J1078" s="3"/>
      <c r="K1078" s="3"/>
      <c r="L1078" s="3"/>
      <c r="M1078" s="3"/>
      <c r="N1078" s="3"/>
      <c r="O1078" s="40"/>
    </row>
    <row r="1079" spans="1:15" ht="12.75">
      <c r="A1079" s="3"/>
      <c r="B1079" s="40"/>
      <c r="C1079" s="40"/>
      <c r="D1079" s="40"/>
      <c r="E1079" s="3"/>
      <c r="F1079" s="3"/>
      <c r="G1079" s="3"/>
      <c r="H1079" s="3"/>
      <c r="I1079" s="3"/>
      <c r="J1079" s="3"/>
      <c r="K1079" s="3"/>
      <c r="L1079" s="3"/>
      <c r="M1079" s="3"/>
      <c r="N1079" s="3"/>
      <c r="O1079" s="40"/>
    </row>
    <row r="1080" spans="1:15" ht="12.75">
      <c r="A1080" s="3"/>
      <c r="B1080" s="40"/>
      <c r="C1080" s="40"/>
      <c r="D1080" s="40"/>
      <c r="E1080" s="3"/>
      <c r="F1080" s="3"/>
      <c r="G1080" s="3"/>
      <c r="H1080" s="3"/>
      <c r="I1080" s="3"/>
      <c r="J1080" s="3"/>
      <c r="K1080" s="3"/>
      <c r="L1080" s="3"/>
      <c r="M1080" s="3"/>
      <c r="N1080" s="3"/>
      <c r="O1080" s="40"/>
    </row>
    <row r="1081" spans="1:15" ht="12.75">
      <c r="A1081" s="3"/>
      <c r="B1081" s="40"/>
      <c r="C1081" s="40"/>
      <c r="D1081" s="40"/>
      <c r="E1081" s="3"/>
      <c r="F1081" s="3"/>
      <c r="G1081" s="3"/>
      <c r="H1081" s="3"/>
      <c r="I1081" s="3"/>
      <c r="J1081" s="3"/>
      <c r="K1081" s="3"/>
      <c r="L1081" s="3"/>
      <c r="M1081" s="3"/>
      <c r="N1081" s="3"/>
      <c r="O1081" s="40"/>
    </row>
    <row r="1082" spans="1:15" ht="12.75">
      <c r="A1082" s="3"/>
      <c r="B1082" s="40"/>
      <c r="C1082" s="40"/>
      <c r="D1082" s="40"/>
      <c r="E1082" s="3"/>
      <c r="F1082" s="3"/>
      <c r="G1082" s="3"/>
      <c r="H1082" s="3"/>
      <c r="I1082" s="3"/>
      <c r="J1082" s="3"/>
      <c r="K1082" s="3"/>
      <c r="L1082" s="3"/>
      <c r="M1082" s="3"/>
      <c r="N1082" s="3"/>
      <c r="O1082" s="40"/>
    </row>
    <row r="1083" spans="1:15" ht="12.75">
      <c r="A1083" s="3"/>
      <c r="B1083" s="40"/>
      <c r="C1083" s="40"/>
      <c r="D1083" s="40"/>
      <c r="E1083" s="3"/>
      <c r="F1083" s="3"/>
      <c r="G1083" s="3"/>
      <c r="H1083" s="3"/>
      <c r="I1083" s="3"/>
      <c r="J1083" s="3"/>
      <c r="K1083" s="3"/>
      <c r="L1083" s="3"/>
      <c r="M1083" s="3"/>
      <c r="N1083" s="3"/>
      <c r="O1083" s="40"/>
    </row>
    <row r="1084" spans="1:15" ht="12.75">
      <c r="A1084" s="3"/>
      <c r="B1084" s="40"/>
      <c r="C1084" s="40"/>
      <c r="D1084" s="40"/>
      <c r="E1084" s="3"/>
      <c r="F1084" s="3"/>
      <c r="G1084" s="3"/>
      <c r="H1084" s="3"/>
      <c r="I1084" s="3"/>
      <c r="J1084" s="3"/>
      <c r="K1084" s="3"/>
      <c r="L1084" s="3"/>
      <c r="M1084" s="3"/>
      <c r="N1084" s="3"/>
      <c r="O1084" s="40"/>
    </row>
    <row r="1085" spans="1:15" ht="12.75">
      <c r="A1085" s="3"/>
      <c r="B1085" s="40"/>
      <c r="C1085" s="40"/>
      <c r="D1085" s="40"/>
      <c r="E1085" s="3"/>
      <c r="F1085" s="3"/>
      <c r="G1085" s="3"/>
      <c r="H1085" s="3"/>
      <c r="I1085" s="3"/>
      <c r="J1085" s="3"/>
      <c r="K1085" s="3"/>
      <c r="L1085" s="3"/>
      <c r="M1085" s="3"/>
      <c r="N1085" s="3"/>
      <c r="O1085" s="40"/>
    </row>
    <row r="1086" spans="1:15" ht="12.75">
      <c r="A1086" s="3"/>
      <c r="B1086" s="40"/>
      <c r="C1086" s="40"/>
      <c r="D1086" s="40"/>
      <c r="E1086" s="3"/>
      <c r="F1086" s="3"/>
      <c r="G1086" s="3"/>
      <c r="H1086" s="3"/>
      <c r="I1086" s="3"/>
      <c r="J1086" s="3"/>
      <c r="K1086" s="3"/>
      <c r="L1086" s="3"/>
      <c r="M1086" s="3"/>
      <c r="N1086" s="3"/>
      <c r="O1086" s="40"/>
    </row>
    <row r="1087" spans="1:15" ht="12.75">
      <c r="A1087" s="3"/>
      <c r="B1087" s="40"/>
      <c r="C1087" s="40"/>
      <c r="D1087" s="40"/>
      <c r="E1087" s="3"/>
      <c r="F1087" s="3"/>
      <c r="G1087" s="3"/>
      <c r="H1087" s="3"/>
      <c r="I1087" s="3"/>
      <c r="J1087" s="3"/>
      <c r="K1087" s="3"/>
      <c r="L1087" s="3"/>
      <c r="M1087" s="3"/>
      <c r="N1087" s="3"/>
      <c r="O1087" s="40"/>
    </row>
    <row r="1088" spans="1:15" ht="12.75">
      <c r="A1088" s="3"/>
      <c r="B1088" s="40"/>
      <c r="C1088" s="40"/>
      <c r="D1088" s="40"/>
      <c r="E1088" s="3"/>
      <c r="F1088" s="3"/>
      <c r="G1088" s="3"/>
      <c r="H1088" s="3"/>
      <c r="I1088" s="3"/>
      <c r="J1088" s="3"/>
      <c r="K1088" s="3"/>
      <c r="L1088" s="3"/>
      <c r="M1088" s="3"/>
      <c r="N1088" s="3"/>
      <c r="O1088" s="40"/>
    </row>
    <row r="1089" spans="1:15" ht="12.75">
      <c r="A1089" s="3"/>
      <c r="B1089" s="40"/>
      <c r="C1089" s="40"/>
      <c r="D1089" s="40"/>
      <c r="E1089" s="3"/>
      <c r="F1089" s="3"/>
      <c r="G1089" s="3"/>
      <c r="H1089" s="3"/>
      <c r="I1089" s="3"/>
      <c r="J1089" s="3"/>
      <c r="K1089" s="3"/>
      <c r="L1089" s="3"/>
      <c r="M1089" s="3"/>
      <c r="N1089" s="3"/>
      <c r="O1089" s="40"/>
    </row>
    <row r="1090" spans="1:15" ht="12.75">
      <c r="A1090" s="3"/>
      <c r="B1090" s="40"/>
      <c r="C1090" s="40"/>
      <c r="D1090" s="40"/>
      <c r="E1090" s="3"/>
      <c r="F1090" s="3"/>
      <c r="G1090" s="3"/>
      <c r="H1090" s="3"/>
      <c r="I1090" s="3"/>
      <c r="J1090" s="3"/>
      <c r="K1090" s="3"/>
      <c r="L1090" s="3"/>
      <c r="M1090" s="3"/>
      <c r="N1090" s="3"/>
      <c r="O1090" s="40"/>
    </row>
    <row r="1091" spans="1:15" ht="12.75">
      <c r="A1091" s="3"/>
      <c r="B1091" s="40"/>
      <c r="C1091" s="40"/>
      <c r="D1091" s="40"/>
      <c r="E1091" s="3"/>
      <c r="F1091" s="3"/>
      <c r="G1091" s="3"/>
      <c r="H1091" s="3"/>
      <c r="I1091" s="3"/>
      <c r="J1091" s="3"/>
      <c r="K1091" s="3"/>
      <c r="L1091" s="3"/>
      <c r="M1091" s="3"/>
      <c r="N1091" s="3"/>
      <c r="O1091" s="40"/>
    </row>
    <row r="1092" spans="1:15" ht="12.75">
      <c r="A1092" s="3"/>
      <c r="B1092" s="40"/>
      <c r="C1092" s="40"/>
      <c r="D1092" s="40"/>
      <c r="E1092" s="3"/>
      <c r="F1092" s="3"/>
      <c r="G1092" s="3"/>
      <c r="H1092" s="3"/>
      <c r="I1092" s="3"/>
      <c r="J1092" s="3"/>
      <c r="K1092" s="3"/>
      <c r="L1092" s="3"/>
      <c r="M1092" s="3"/>
      <c r="N1092" s="3"/>
      <c r="O1092" s="40"/>
    </row>
    <row r="1093" spans="1:15" ht="12.75">
      <c r="A1093" s="3"/>
      <c r="B1093" s="40"/>
      <c r="C1093" s="40"/>
      <c r="D1093" s="40"/>
      <c r="E1093" s="3"/>
      <c r="F1093" s="3"/>
      <c r="G1093" s="3"/>
      <c r="H1093" s="3"/>
      <c r="I1093" s="3"/>
      <c r="J1093" s="3"/>
      <c r="K1093" s="3"/>
      <c r="L1093" s="3"/>
      <c r="M1093" s="3"/>
      <c r="N1093" s="3"/>
      <c r="O1093" s="40"/>
    </row>
    <row r="1094" spans="1:15" ht="12.75">
      <c r="A1094" s="3"/>
      <c r="B1094" s="40"/>
      <c r="C1094" s="40"/>
      <c r="D1094" s="40"/>
      <c r="E1094" s="3"/>
      <c r="F1094" s="3"/>
      <c r="G1094" s="3"/>
      <c r="H1094" s="3"/>
      <c r="I1094" s="3"/>
      <c r="J1094" s="3"/>
      <c r="K1094" s="3"/>
      <c r="L1094" s="3"/>
      <c r="M1094" s="3"/>
      <c r="N1094" s="3"/>
      <c r="O1094" s="40"/>
    </row>
    <row r="1095" spans="1:15" ht="12.75">
      <c r="A1095" s="3"/>
      <c r="B1095" s="40"/>
      <c r="C1095" s="40"/>
      <c r="D1095" s="40"/>
      <c r="E1095" s="3"/>
      <c r="F1095" s="3"/>
      <c r="G1095" s="3"/>
      <c r="H1095" s="3"/>
      <c r="I1095" s="3"/>
      <c r="J1095" s="3"/>
      <c r="K1095" s="3"/>
      <c r="L1095" s="3"/>
      <c r="M1095" s="3"/>
      <c r="N1095" s="3"/>
      <c r="O1095" s="40"/>
    </row>
    <row r="1096" spans="1:15" ht="12.75">
      <c r="A1096" s="3"/>
      <c r="B1096" s="40"/>
      <c r="C1096" s="40"/>
      <c r="D1096" s="40"/>
      <c r="E1096" s="3"/>
      <c r="F1096" s="3"/>
      <c r="G1096" s="3"/>
      <c r="H1096" s="3"/>
      <c r="I1096" s="3"/>
      <c r="J1096" s="3"/>
      <c r="K1096" s="3"/>
      <c r="L1096" s="3"/>
      <c r="M1096" s="3"/>
      <c r="N1096" s="3"/>
      <c r="O1096" s="40"/>
    </row>
    <row r="1097" spans="1:15" ht="12.75">
      <c r="A1097" s="3"/>
      <c r="B1097" s="40"/>
      <c r="C1097" s="40"/>
      <c r="D1097" s="40"/>
      <c r="E1097" s="3"/>
      <c r="F1097" s="3"/>
      <c r="G1097" s="3"/>
      <c r="H1097" s="3"/>
      <c r="I1097" s="3"/>
      <c r="J1097" s="3"/>
      <c r="K1097" s="3"/>
      <c r="L1097" s="3"/>
      <c r="M1097" s="3"/>
      <c r="N1097" s="3"/>
      <c r="O1097" s="40"/>
    </row>
    <row r="1098" spans="1:15" ht="12.75">
      <c r="A1098" s="3"/>
      <c r="B1098" s="40"/>
      <c r="C1098" s="40"/>
      <c r="D1098" s="40"/>
      <c r="E1098" s="3"/>
      <c r="F1098" s="3"/>
      <c r="G1098" s="3"/>
      <c r="H1098" s="3"/>
      <c r="I1098" s="3"/>
      <c r="J1098" s="3"/>
      <c r="K1098" s="3"/>
      <c r="L1098" s="3"/>
      <c r="M1098" s="3"/>
      <c r="N1098" s="3"/>
      <c r="O1098" s="40"/>
    </row>
    <row r="1099" spans="1:15" ht="12.75">
      <c r="A1099" s="3"/>
      <c r="B1099" s="40"/>
      <c r="C1099" s="40"/>
      <c r="D1099" s="40"/>
      <c r="E1099" s="3"/>
      <c r="F1099" s="3"/>
      <c r="G1099" s="3"/>
      <c r="H1099" s="3"/>
      <c r="I1099" s="3"/>
      <c r="J1099" s="3"/>
      <c r="K1099" s="3"/>
      <c r="L1099" s="3"/>
      <c r="M1099" s="3"/>
      <c r="N1099" s="3"/>
      <c r="O1099" s="40"/>
    </row>
    <row r="1100" spans="1:15" ht="12.75">
      <c r="A1100" s="3"/>
      <c r="B1100" s="40"/>
      <c r="C1100" s="40"/>
      <c r="D1100" s="40"/>
      <c r="E1100" s="3"/>
      <c r="F1100" s="3"/>
      <c r="G1100" s="3"/>
      <c r="H1100" s="3"/>
      <c r="I1100" s="3"/>
      <c r="J1100" s="3"/>
      <c r="K1100" s="3"/>
      <c r="L1100" s="3"/>
      <c r="M1100" s="3"/>
      <c r="N1100" s="3"/>
      <c r="O1100" s="40"/>
    </row>
    <row r="1101" spans="1:15" ht="12.75">
      <c r="A1101" s="3"/>
      <c r="B1101" s="40"/>
      <c r="C1101" s="40"/>
      <c r="D1101" s="40"/>
      <c r="E1101" s="3"/>
      <c r="F1101" s="3"/>
      <c r="G1101" s="3"/>
      <c r="H1101" s="3"/>
      <c r="I1101" s="3"/>
      <c r="J1101" s="3"/>
      <c r="K1101" s="3"/>
      <c r="L1101" s="3"/>
      <c r="M1101" s="3"/>
      <c r="N1101" s="3"/>
      <c r="O1101" s="40"/>
    </row>
    <row r="1102" spans="1:15" ht="12.75">
      <c r="A1102" s="3"/>
      <c r="B1102" s="40"/>
      <c r="C1102" s="40"/>
      <c r="D1102" s="40"/>
      <c r="E1102" s="3"/>
      <c r="F1102" s="3"/>
      <c r="G1102" s="3"/>
      <c r="H1102" s="3"/>
      <c r="I1102" s="3"/>
      <c r="J1102" s="3"/>
      <c r="K1102" s="3"/>
      <c r="L1102" s="3"/>
      <c r="M1102" s="3"/>
      <c r="N1102" s="3"/>
      <c r="O1102" s="40"/>
    </row>
    <row r="1103" spans="1:15" ht="12.75">
      <c r="A1103" s="3"/>
      <c r="B1103" s="40"/>
      <c r="C1103" s="40"/>
      <c r="D1103" s="40"/>
      <c r="E1103" s="3"/>
      <c r="F1103" s="3"/>
      <c r="G1103" s="3"/>
      <c r="H1103" s="3"/>
      <c r="I1103" s="3"/>
      <c r="J1103" s="3"/>
      <c r="K1103" s="3"/>
      <c r="L1103" s="3"/>
      <c r="M1103" s="3"/>
      <c r="N1103" s="3"/>
      <c r="O1103" s="40"/>
    </row>
    <row r="1104" spans="1:15" ht="12.75">
      <c r="A1104" s="3"/>
      <c r="B1104" s="40"/>
      <c r="C1104" s="40"/>
      <c r="D1104" s="40"/>
      <c r="E1104" s="3"/>
      <c r="F1104" s="3"/>
      <c r="G1104" s="3"/>
      <c r="H1104" s="3"/>
      <c r="I1104" s="3"/>
      <c r="J1104" s="3"/>
      <c r="K1104" s="3"/>
      <c r="L1104" s="3"/>
      <c r="M1104" s="3"/>
      <c r="N1104" s="3"/>
      <c r="O1104" s="40"/>
    </row>
    <row r="1105" spans="1:15" ht="12.75">
      <c r="A1105" s="3"/>
      <c r="B1105" s="40"/>
      <c r="C1105" s="40"/>
      <c r="D1105" s="40"/>
      <c r="E1105" s="3"/>
      <c r="F1105" s="3"/>
      <c r="G1105" s="3"/>
      <c r="H1105" s="3"/>
      <c r="I1105" s="3"/>
      <c r="J1105" s="3"/>
      <c r="K1105" s="3"/>
      <c r="L1105" s="3"/>
      <c r="M1105" s="3"/>
      <c r="N1105" s="3"/>
      <c r="O1105" s="40"/>
    </row>
    <row r="1106" spans="1:15" ht="12.75">
      <c r="A1106" s="3"/>
      <c r="B1106" s="40"/>
      <c r="C1106" s="40"/>
      <c r="D1106" s="40"/>
      <c r="E1106" s="3"/>
      <c r="F1106" s="3"/>
      <c r="G1106" s="3"/>
      <c r="H1106" s="3"/>
      <c r="I1106" s="3"/>
      <c r="J1106" s="3"/>
      <c r="K1106" s="3"/>
      <c r="L1106" s="3"/>
      <c r="M1106" s="3"/>
      <c r="N1106" s="3"/>
      <c r="O1106" s="40"/>
    </row>
    <row r="1107" spans="1:15" ht="12.75">
      <c r="A1107" s="3"/>
      <c r="B1107" s="40"/>
      <c r="C1107" s="40"/>
      <c r="D1107" s="40"/>
      <c r="E1107" s="3"/>
      <c r="F1107" s="3"/>
      <c r="G1107" s="3"/>
      <c r="H1107" s="3"/>
      <c r="I1107" s="3"/>
      <c r="J1107" s="3"/>
      <c r="K1107" s="3"/>
      <c r="L1107" s="3"/>
      <c r="M1107" s="3"/>
      <c r="N1107" s="3"/>
      <c r="O1107" s="40"/>
    </row>
    <row r="1108" spans="1:15" ht="12.75">
      <c r="A1108" s="3"/>
      <c r="B1108" s="40"/>
      <c r="C1108" s="40"/>
      <c r="D1108" s="40"/>
      <c r="E1108" s="3"/>
      <c r="F1108" s="3"/>
      <c r="G1108" s="3"/>
      <c r="H1108" s="3"/>
      <c r="I1108" s="3"/>
      <c r="J1108" s="3"/>
      <c r="K1108" s="3"/>
      <c r="L1108" s="3"/>
      <c r="M1108" s="3"/>
      <c r="N1108" s="3"/>
      <c r="O1108" s="40"/>
    </row>
    <row r="1109" spans="1:15" ht="12.75">
      <c r="A1109" s="3"/>
      <c r="B1109" s="40"/>
      <c r="C1109" s="40"/>
      <c r="D1109" s="40"/>
      <c r="E1109" s="3"/>
      <c r="F1109" s="3"/>
      <c r="G1109" s="3"/>
      <c r="H1109" s="3"/>
      <c r="I1109" s="3"/>
      <c r="J1109" s="3"/>
      <c r="K1109" s="3"/>
      <c r="L1109" s="3"/>
      <c r="M1109" s="3"/>
      <c r="N1109" s="3"/>
      <c r="O1109" s="40"/>
    </row>
    <row r="1110" spans="1:15" ht="12.75">
      <c r="A1110" s="3"/>
      <c r="B1110" s="40"/>
      <c r="C1110" s="40"/>
      <c r="D1110" s="40"/>
      <c r="E1110" s="3"/>
      <c r="F1110" s="3"/>
      <c r="G1110" s="3"/>
      <c r="H1110" s="3"/>
      <c r="I1110" s="3"/>
      <c r="J1110" s="3"/>
      <c r="K1110" s="3"/>
      <c r="L1110" s="3"/>
      <c r="M1110" s="3"/>
      <c r="N1110" s="3"/>
      <c r="O1110" s="40"/>
    </row>
    <row r="1111" spans="1:15" ht="12.75">
      <c r="A1111" s="3"/>
      <c r="B1111" s="40"/>
      <c r="C1111" s="40"/>
      <c r="D1111" s="40"/>
      <c r="E1111" s="3"/>
      <c r="F1111" s="3"/>
      <c r="G1111" s="3"/>
      <c r="H1111" s="3"/>
      <c r="I1111" s="3"/>
      <c r="J1111" s="3"/>
      <c r="K1111" s="3"/>
      <c r="L1111" s="3"/>
      <c r="M1111" s="3"/>
      <c r="N1111" s="3"/>
      <c r="O1111" s="40"/>
    </row>
    <row r="1112" spans="1:15" ht="12.75">
      <c r="A1112" s="3"/>
      <c r="B1112" s="40"/>
      <c r="C1112" s="40"/>
      <c r="D1112" s="40"/>
      <c r="E1112" s="3"/>
      <c r="F1112" s="3"/>
      <c r="G1112" s="3"/>
      <c r="H1112" s="3"/>
      <c r="I1112" s="3"/>
      <c r="J1112" s="3"/>
      <c r="K1112" s="3"/>
      <c r="L1112" s="3"/>
      <c r="M1112" s="3"/>
      <c r="N1112" s="3"/>
      <c r="O1112" s="40"/>
    </row>
    <row r="1113" spans="1:15" ht="12.75">
      <c r="A1113" s="3"/>
      <c r="B1113" s="40"/>
      <c r="C1113" s="40"/>
      <c r="D1113" s="40"/>
      <c r="E1113" s="3"/>
      <c r="F1113" s="3"/>
      <c r="G1113" s="3"/>
      <c r="H1113" s="3"/>
      <c r="I1113" s="3"/>
      <c r="J1113" s="3"/>
      <c r="K1113" s="3"/>
      <c r="L1113" s="3"/>
      <c r="M1113" s="3"/>
      <c r="N1113" s="3"/>
      <c r="O1113" s="40"/>
    </row>
    <row r="1114" spans="1:15" ht="12.75">
      <c r="A1114" s="3"/>
      <c r="B1114" s="40"/>
      <c r="C1114" s="40"/>
      <c r="D1114" s="40"/>
      <c r="E1114" s="3"/>
      <c r="F1114" s="3"/>
      <c r="G1114" s="3"/>
      <c r="H1114" s="3"/>
      <c r="I1114" s="3"/>
      <c r="J1114" s="3"/>
      <c r="K1114" s="3"/>
      <c r="L1114" s="3"/>
      <c r="M1114" s="3"/>
      <c r="N1114" s="3"/>
      <c r="O1114" s="40"/>
    </row>
    <row r="1115" spans="1:15" ht="12.75">
      <c r="A1115" s="3"/>
      <c r="B1115" s="40"/>
      <c r="C1115" s="40"/>
      <c r="D1115" s="40"/>
      <c r="E1115" s="3"/>
      <c r="F1115" s="3"/>
      <c r="G1115" s="3"/>
      <c r="H1115" s="3"/>
      <c r="I1115" s="3"/>
      <c r="J1115" s="3"/>
      <c r="K1115" s="3"/>
      <c r="L1115" s="3"/>
      <c r="M1115" s="3"/>
      <c r="N1115" s="3"/>
      <c r="O1115" s="40"/>
    </row>
    <row r="1116" spans="1:15" ht="12.75">
      <c r="A1116" s="3"/>
      <c r="B1116" s="40"/>
      <c r="C1116" s="40"/>
      <c r="D1116" s="40"/>
      <c r="E1116" s="3"/>
      <c r="F1116" s="3"/>
      <c r="G1116" s="3"/>
      <c r="H1116" s="3"/>
      <c r="I1116" s="3"/>
      <c r="J1116" s="3"/>
      <c r="K1116" s="3"/>
      <c r="L1116" s="3"/>
      <c r="M1116" s="3"/>
      <c r="N1116" s="3"/>
      <c r="O1116" s="40"/>
    </row>
    <row r="1117" spans="1:15" ht="12.75">
      <c r="A1117" s="3"/>
      <c r="B1117" s="40"/>
      <c r="C1117" s="40"/>
      <c r="D1117" s="40"/>
      <c r="E1117" s="3"/>
      <c r="F1117" s="3"/>
      <c r="G1117" s="3"/>
      <c r="H1117" s="3"/>
      <c r="I1117" s="3"/>
      <c r="J1117" s="3"/>
      <c r="K1117" s="3"/>
      <c r="L1117" s="3"/>
      <c r="M1117" s="3"/>
      <c r="N1117" s="3"/>
      <c r="O1117" s="40"/>
    </row>
    <row r="1118" spans="1:15" ht="12.75">
      <c r="A1118" s="3"/>
      <c r="B1118" s="40"/>
      <c r="C1118" s="40"/>
      <c r="D1118" s="40"/>
      <c r="E1118" s="3"/>
      <c r="F1118" s="3"/>
      <c r="G1118" s="3"/>
      <c r="H1118" s="3"/>
      <c r="I1118" s="3"/>
      <c r="J1118" s="3"/>
      <c r="K1118" s="3"/>
      <c r="L1118" s="3"/>
      <c r="M1118" s="3"/>
      <c r="N1118" s="3"/>
      <c r="O1118" s="40"/>
    </row>
    <row r="1119" spans="1:15" ht="12.75">
      <c r="A1119" s="3"/>
      <c r="B1119" s="40"/>
      <c r="C1119" s="40"/>
      <c r="D1119" s="40"/>
      <c r="E1119" s="3"/>
      <c r="F1119" s="3"/>
      <c r="G1119" s="3"/>
      <c r="H1119" s="3"/>
      <c r="I1119" s="3"/>
      <c r="J1119" s="3"/>
      <c r="K1119" s="3"/>
      <c r="L1119" s="3"/>
      <c r="M1119" s="3"/>
      <c r="N1119" s="3"/>
      <c r="O1119" s="40"/>
    </row>
    <row r="1120" spans="1:15" ht="12.75">
      <c r="A1120" s="3"/>
      <c r="B1120" s="40"/>
      <c r="C1120" s="40"/>
      <c r="D1120" s="40"/>
      <c r="E1120" s="3"/>
      <c r="F1120" s="3"/>
      <c r="G1120" s="3"/>
      <c r="H1120" s="3"/>
      <c r="I1120" s="3"/>
      <c r="J1120" s="3"/>
      <c r="K1120" s="3"/>
      <c r="L1120" s="3"/>
      <c r="M1120" s="3"/>
      <c r="N1120" s="3"/>
      <c r="O1120" s="40"/>
    </row>
    <row r="1121" spans="1:15" ht="12.75">
      <c r="A1121" s="3"/>
      <c r="B1121" s="40"/>
      <c r="C1121" s="40"/>
      <c r="D1121" s="40"/>
      <c r="E1121" s="3"/>
      <c r="F1121" s="3"/>
      <c r="G1121" s="3"/>
      <c r="H1121" s="3"/>
      <c r="I1121" s="3"/>
      <c r="J1121" s="3"/>
      <c r="K1121" s="3"/>
      <c r="L1121" s="3"/>
      <c r="M1121" s="3"/>
      <c r="N1121" s="3"/>
      <c r="O1121" s="40"/>
    </row>
    <row r="1122" spans="1:15" ht="12.75">
      <c r="A1122" s="3"/>
      <c r="B1122" s="40"/>
      <c r="C1122" s="40"/>
      <c r="D1122" s="40"/>
      <c r="E1122" s="3"/>
      <c r="F1122" s="3"/>
      <c r="G1122" s="3"/>
      <c r="H1122" s="3"/>
      <c r="I1122" s="3"/>
      <c r="J1122" s="3"/>
      <c r="K1122" s="3"/>
      <c r="L1122" s="3"/>
      <c r="M1122" s="3"/>
      <c r="N1122" s="3"/>
      <c r="O1122" s="40"/>
    </row>
    <row r="1123" spans="1:15" ht="12.75">
      <c r="A1123" s="3"/>
      <c r="B1123" s="40"/>
      <c r="C1123" s="40"/>
      <c r="D1123" s="40"/>
      <c r="E1123" s="3"/>
      <c r="F1123" s="3"/>
      <c r="G1123" s="3"/>
      <c r="H1123" s="3"/>
      <c r="I1123" s="3"/>
      <c r="J1123" s="3"/>
      <c r="K1123" s="3"/>
      <c r="L1123" s="3"/>
      <c r="M1123" s="3"/>
      <c r="N1123" s="3"/>
      <c r="O1123" s="40"/>
    </row>
    <row r="1124" spans="1:15" ht="12.75">
      <c r="A1124" s="3"/>
      <c r="B1124" s="40"/>
      <c r="C1124" s="40"/>
      <c r="D1124" s="40"/>
      <c r="E1124" s="3"/>
      <c r="F1124" s="3"/>
      <c r="G1124" s="3"/>
      <c r="H1124" s="3"/>
      <c r="I1124" s="3"/>
      <c r="J1124" s="3"/>
      <c r="K1124" s="3"/>
      <c r="L1124" s="3"/>
      <c r="M1124" s="3"/>
      <c r="N1124" s="3"/>
      <c r="O1124" s="40"/>
    </row>
    <row r="1125" spans="1:15" ht="12.75">
      <c r="A1125" s="3"/>
      <c r="B1125" s="40"/>
      <c r="C1125" s="40"/>
      <c r="D1125" s="40"/>
      <c r="E1125" s="3"/>
      <c r="F1125" s="3"/>
      <c r="G1125" s="3"/>
      <c r="H1125" s="3"/>
      <c r="I1125" s="3"/>
      <c r="J1125" s="3"/>
      <c r="K1125" s="3"/>
      <c r="L1125" s="3"/>
      <c r="M1125" s="3"/>
      <c r="N1125" s="3"/>
      <c r="O1125" s="40"/>
    </row>
    <row r="1126" spans="1:15" ht="12.75">
      <c r="A1126" s="3"/>
      <c r="B1126" s="40"/>
      <c r="C1126" s="40"/>
      <c r="D1126" s="40"/>
      <c r="E1126" s="3"/>
      <c r="F1126" s="3"/>
      <c r="G1126" s="3"/>
      <c r="H1126" s="3"/>
      <c r="I1126" s="3"/>
      <c r="J1126" s="3"/>
      <c r="K1126" s="3"/>
      <c r="L1126" s="3"/>
      <c r="M1126" s="3"/>
      <c r="N1126" s="3"/>
      <c r="O1126" s="40"/>
    </row>
    <row r="1127" spans="1:15" ht="12.75">
      <c r="A1127" s="3"/>
      <c r="B1127" s="40"/>
      <c r="C1127" s="40"/>
      <c r="D1127" s="40"/>
      <c r="E1127" s="3"/>
      <c r="F1127" s="3"/>
      <c r="G1127" s="3"/>
      <c r="H1127" s="3"/>
      <c r="I1127" s="3"/>
      <c r="J1127" s="3"/>
      <c r="K1127" s="3"/>
      <c r="L1127" s="3"/>
      <c r="M1127" s="3"/>
      <c r="N1127" s="3"/>
      <c r="O1127" s="40"/>
    </row>
    <row r="1128" spans="1:15" ht="12.75">
      <c r="A1128" s="3"/>
      <c r="B1128" s="40"/>
      <c r="C1128" s="40"/>
      <c r="D1128" s="40"/>
      <c r="E1128" s="3"/>
      <c r="F1128" s="3"/>
      <c r="G1128" s="3"/>
      <c r="H1128" s="3"/>
      <c r="I1128" s="3"/>
      <c r="J1128" s="3"/>
      <c r="K1128" s="3"/>
      <c r="L1128" s="3"/>
      <c r="M1128" s="3"/>
      <c r="N1128" s="3"/>
      <c r="O1128" s="40"/>
    </row>
    <row r="1129" spans="1:15" ht="12.75">
      <c r="A1129" s="3"/>
      <c r="B1129" s="40"/>
      <c r="C1129" s="40"/>
      <c r="D1129" s="40"/>
      <c r="E1129" s="3"/>
      <c r="F1129" s="3"/>
      <c r="G1129" s="3"/>
      <c r="H1129" s="3"/>
      <c r="I1129" s="3"/>
      <c r="J1129" s="3"/>
      <c r="K1129" s="3"/>
      <c r="L1129" s="3"/>
      <c r="M1129" s="3"/>
      <c r="N1129" s="3"/>
      <c r="O1129" s="40"/>
    </row>
    <row r="1130" spans="1:15" ht="12.75">
      <c r="A1130" s="3"/>
      <c r="B1130" s="40"/>
      <c r="C1130" s="40"/>
      <c r="D1130" s="40"/>
      <c r="E1130" s="3"/>
      <c r="F1130" s="3"/>
      <c r="G1130" s="3"/>
      <c r="H1130" s="3"/>
      <c r="I1130" s="3"/>
      <c r="J1130" s="3"/>
      <c r="K1130" s="3"/>
      <c r="L1130" s="3"/>
      <c r="M1130" s="3"/>
      <c r="N1130" s="3"/>
      <c r="O1130" s="40"/>
    </row>
    <row r="1131" spans="1:15" ht="12.75">
      <c r="A1131" s="3"/>
      <c r="B1131" s="40"/>
      <c r="C1131" s="40"/>
      <c r="D1131" s="40"/>
      <c r="E1131" s="3"/>
      <c r="F1131" s="3"/>
      <c r="G1131" s="3"/>
      <c r="H1131" s="3"/>
      <c r="I1131" s="3"/>
      <c r="J1131" s="3"/>
      <c r="K1131" s="3"/>
      <c r="L1131" s="3"/>
      <c r="M1131" s="3"/>
      <c r="N1131" s="3"/>
      <c r="O1131" s="40"/>
    </row>
    <row r="1132" spans="1:15" ht="12.75">
      <c r="A1132" s="3"/>
      <c r="B1132" s="40"/>
      <c r="C1132" s="40"/>
      <c r="D1132" s="40"/>
      <c r="E1132" s="3"/>
      <c r="F1132" s="3"/>
      <c r="G1132" s="3"/>
      <c r="H1132" s="3"/>
      <c r="I1132" s="3"/>
      <c r="J1132" s="3"/>
      <c r="K1132" s="3"/>
      <c r="L1132" s="3"/>
      <c r="M1132" s="3"/>
      <c r="N1132" s="3"/>
      <c r="O1132" s="40"/>
    </row>
    <row r="1133" spans="1:15" ht="12.75">
      <c r="A1133" s="3"/>
      <c r="B1133" s="40"/>
      <c r="C1133" s="40"/>
      <c r="D1133" s="40"/>
      <c r="E1133" s="3"/>
      <c r="F1133" s="3"/>
      <c r="G1133" s="3"/>
      <c r="H1133" s="3"/>
      <c r="I1133" s="3"/>
      <c r="J1133" s="3"/>
      <c r="K1133" s="3"/>
      <c r="L1133" s="3"/>
      <c r="M1133" s="3"/>
      <c r="N1133" s="3"/>
      <c r="O1133" s="40"/>
    </row>
    <row r="1134" spans="1:15" ht="12.75">
      <c r="A1134" s="3"/>
      <c r="B1134" s="40"/>
      <c r="C1134" s="40"/>
      <c r="D1134" s="40"/>
      <c r="E1134" s="3"/>
      <c r="F1134" s="3"/>
      <c r="G1134" s="3"/>
      <c r="H1134" s="3"/>
      <c r="I1134" s="3"/>
      <c r="J1134" s="3"/>
      <c r="K1134" s="3"/>
      <c r="L1134" s="3"/>
      <c r="M1134" s="3"/>
      <c r="N1134" s="3"/>
      <c r="O1134" s="40"/>
    </row>
    <row r="1135" spans="1:15" ht="12.75">
      <c r="A1135" s="3"/>
      <c r="B1135" s="40"/>
      <c r="C1135" s="40"/>
      <c r="D1135" s="40"/>
      <c r="E1135" s="3"/>
      <c r="F1135" s="3"/>
      <c r="G1135" s="3"/>
      <c r="H1135" s="3"/>
      <c r="I1135" s="3"/>
      <c r="J1135" s="3"/>
      <c r="K1135" s="3"/>
      <c r="L1135" s="3"/>
      <c r="M1135" s="3"/>
      <c r="N1135" s="3"/>
      <c r="O1135" s="40"/>
    </row>
    <row r="1136" spans="1:15" ht="12.75">
      <c r="A1136" s="3"/>
      <c r="B1136" s="40"/>
      <c r="C1136" s="40"/>
      <c r="D1136" s="40"/>
      <c r="E1136" s="3"/>
      <c r="F1136" s="3"/>
      <c r="G1136" s="3"/>
      <c r="H1136" s="3"/>
      <c r="I1136" s="3"/>
      <c r="J1136" s="3"/>
      <c r="K1136" s="3"/>
      <c r="L1136" s="3"/>
      <c r="M1136" s="3"/>
      <c r="N1136" s="3"/>
      <c r="O1136" s="40"/>
    </row>
    <row r="1137" spans="1:15" ht="12.75">
      <c r="A1137" s="3"/>
      <c r="B1137" s="40"/>
      <c r="C1137" s="40"/>
      <c r="D1137" s="40"/>
      <c r="E1137" s="3"/>
      <c r="F1137" s="3"/>
      <c r="G1137" s="3"/>
      <c r="H1137" s="3"/>
      <c r="I1137" s="3"/>
      <c r="J1137" s="3"/>
      <c r="K1137" s="3"/>
      <c r="L1137" s="3"/>
      <c r="M1137" s="3"/>
      <c r="N1137" s="3"/>
      <c r="O1137" s="40"/>
    </row>
    <row r="1138" spans="1:15" ht="12.75">
      <c r="A1138" s="3"/>
      <c r="B1138" s="40"/>
      <c r="C1138" s="40"/>
      <c r="D1138" s="40"/>
      <c r="E1138" s="3"/>
      <c r="F1138" s="3"/>
      <c r="G1138" s="3"/>
      <c r="H1138" s="3"/>
      <c r="I1138" s="3"/>
      <c r="J1138" s="3"/>
      <c r="K1138" s="3"/>
      <c r="L1138" s="3"/>
      <c r="M1138" s="3"/>
      <c r="N1138" s="3"/>
      <c r="O1138" s="40"/>
    </row>
    <row r="1139" spans="1:15" ht="12.75">
      <c r="A1139" s="3"/>
      <c r="B1139" s="40"/>
      <c r="C1139" s="40"/>
      <c r="D1139" s="40"/>
      <c r="E1139" s="3"/>
      <c r="F1139" s="3"/>
      <c r="G1139" s="3"/>
      <c r="H1139" s="3"/>
      <c r="I1139" s="3"/>
      <c r="J1139" s="3"/>
      <c r="K1139" s="3"/>
      <c r="L1139" s="3"/>
      <c r="M1139" s="3"/>
      <c r="N1139" s="3"/>
      <c r="O1139" s="40"/>
    </row>
    <row r="1140" spans="1:15" ht="12.75">
      <c r="A1140" s="3"/>
      <c r="B1140" s="40"/>
      <c r="C1140" s="40"/>
      <c r="D1140" s="40"/>
      <c r="E1140" s="3"/>
      <c r="F1140" s="3"/>
      <c r="G1140" s="3"/>
      <c r="H1140" s="3"/>
      <c r="I1140" s="3"/>
      <c r="J1140" s="3"/>
      <c r="K1140" s="3"/>
      <c r="L1140" s="3"/>
      <c r="M1140" s="3"/>
      <c r="N1140" s="3"/>
      <c r="O1140" s="40"/>
    </row>
    <row r="1141" spans="1:15" ht="12.75">
      <c r="A1141" s="3"/>
      <c r="B1141" s="40"/>
      <c r="C1141" s="40"/>
      <c r="D1141" s="40"/>
      <c r="E1141" s="3"/>
      <c r="F1141" s="3"/>
      <c r="G1141" s="3"/>
      <c r="H1141" s="3"/>
      <c r="I1141" s="3"/>
      <c r="J1141" s="3"/>
      <c r="K1141" s="3"/>
      <c r="L1141" s="3"/>
      <c r="M1141" s="3"/>
      <c r="N1141" s="3"/>
      <c r="O1141" s="40"/>
    </row>
    <row r="1142" spans="1:15" ht="12.75">
      <c r="A1142" s="3"/>
      <c r="B1142" s="40"/>
      <c r="C1142" s="40"/>
      <c r="D1142" s="40"/>
      <c r="E1142" s="3"/>
      <c r="F1142" s="3"/>
      <c r="G1142" s="3"/>
      <c r="H1142" s="3"/>
      <c r="I1142" s="3"/>
      <c r="J1142" s="3"/>
      <c r="K1142" s="3"/>
      <c r="L1142" s="3"/>
      <c r="M1142" s="3"/>
      <c r="N1142" s="3"/>
      <c r="O1142" s="40"/>
    </row>
    <row r="1143" spans="1:15" ht="12.75">
      <c r="A1143" s="3"/>
      <c r="B1143" s="40"/>
      <c r="C1143" s="40"/>
      <c r="D1143" s="40"/>
      <c r="E1143" s="3"/>
      <c r="F1143" s="3"/>
      <c r="G1143" s="3"/>
      <c r="H1143" s="3"/>
      <c r="I1143" s="3"/>
      <c r="J1143" s="3"/>
      <c r="K1143" s="3"/>
      <c r="L1143" s="3"/>
      <c r="M1143" s="3"/>
      <c r="N1143" s="3"/>
      <c r="O1143" s="40"/>
    </row>
    <row r="1144" spans="1:15" ht="12.75">
      <c r="A1144" s="3"/>
      <c r="B1144" s="40"/>
      <c r="C1144" s="40"/>
      <c r="D1144" s="40"/>
      <c r="E1144" s="3"/>
      <c r="F1144" s="3"/>
      <c r="G1144" s="3"/>
      <c r="H1144" s="3"/>
      <c r="I1144" s="3"/>
      <c r="J1144" s="3"/>
      <c r="K1144" s="3"/>
      <c r="L1144" s="3"/>
      <c r="M1144" s="3"/>
      <c r="N1144" s="3"/>
      <c r="O1144" s="40"/>
    </row>
    <row r="1145" spans="1:15" ht="12.75">
      <c r="A1145" s="3"/>
      <c r="B1145" s="40"/>
      <c r="C1145" s="40"/>
      <c r="D1145" s="40"/>
      <c r="E1145" s="3"/>
      <c r="F1145" s="3"/>
      <c r="G1145" s="3"/>
      <c r="H1145" s="3"/>
      <c r="I1145" s="3"/>
      <c r="J1145" s="3"/>
      <c r="K1145" s="3"/>
      <c r="L1145" s="3"/>
      <c r="M1145" s="3"/>
      <c r="N1145" s="3"/>
      <c r="O1145" s="40"/>
    </row>
    <row r="1146" spans="1:15" ht="12.75">
      <c r="A1146" s="3"/>
      <c r="B1146" s="40"/>
      <c r="C1146" s="40"/>
      <c r="D1146" s="40"/>
      <c r="E1146" s="3"/>
      <c r="F1146" s="3"/>
      <c r="G1146" s="3"/>
      <c r="H1146" s="3"/>
      <c r="I1146" s="3"/>
      <c r="J1146" s="3"/>
      <c r="K1146" s="3"/>
      <c r="L1146" s="3"/>
      <c r="M1146" s="3"/>
      <c r="N1146" s="3"/>
      <c r="O1146" s="40"/>
    </row>
    <row r="1147" spans="1:15" ht="12.75">
      <c r="A1147" s="3"/>
      <c r="B1147" s="40"/>
      <c r="C1147" s="40"/>
      <c r="D1147" s="40"/>
      <c r="E1147" s="3"/>
      <c r="F1147" s="3"/>
      <c r="G1147" s="3"/>
      <c r="H1147" s="3"/>
      <c r="I1147" s="3"/>
      <c r="J1147" s="3"/>
      <c r="K1147" s="3"/>
      <c r="L1147" s="3"/>
      <c r="M1147" s="3"/>
      <c r="N1147" s="3"/>
      <c r="O1147" s="40"/>
    </row>
    <row r="1148" spans="1:15" ht="12.75">
      <c r="A1148" s="3"/>
      <c r="B1148" s="40"/>
      <c r="C1148" s="40"/>
      <c r="D1148" s="40"/>
      <c r="E1148" s="3"/>
      <c r="F1148" s="3"/>
      <c r="G1148" s="3"/>
      <c r="H1148" s="3"/>
      <c r="I1148" s="3"/>
      <c r="J1148" s="3"/>
      <c r="K1148" s="3"/>
      <c r="L1148" s="3"/>
      <c r="M1148" s="3"/>
      <c r="N1148" s="3"/>
      <c r="O1148" s="40"/>
    </row>
    <row r="1149" spans="1:15" ht="12.75">
      <c r="A1149" s="3"/>
      <c r="B1149" s="40"/>
      <c r="C1149" s="40"/>
      <c r="D1149" s="40"/>
      <c r="E1149" s="3"/>
      <c r="F1149" s="3"/>
      <c r="G1149" s="3"/>
      <c r="H1149" s="3"/>
      <c r="I1149" s="3"/>
      <c r="J1149" s="3"/>
      <c r="K1149" s="3"/>
      <c r="L1149" s="3"/>
      <c r="M1149" s="3"/>
      <c r="N1149" s="3"/>
      <c r="O1149" s="40"/>
    </row>
    <row r="1150" spans="1:15" ht="12.75">
      <c r="A1150" s="3"/>
      <c r="B1150" s="40"/>
      <c r="C1150" s="40"/>
      <c r="D1150" s="40"/>
      <c r="E1150" s="3"/>
      <c r="F1150" s="3"/>
      <c r="G1150" s="3"/>
      <c r="H1150" s="3"/>
      <c r="I1150" s="3"/>
      <c r="J1150" s="3"/>
      <c r="K1150" s="3"/>
      <c r="L1150" s="3"/>
      <c r="M1150" s="3"/>
      <c r="N1150" s="3"/>
      <c r="O1150" s="40"/>
    </row>
    <row r="1151" spans="1:15" ht="12.75">
      <c r="A1151" s="3"/>
      <c r="B1151" s="40"/>
      <c r="C1151" s="40"/>
      <c r="D1151" s="40"/>
      <c r="E1151" s="3"/>
      <c r="F1151" s="3"/>
      <c r="G1151" s="3"/>
      <c r="H1151" s="3"/>
      <c r="I1151" s="3"/>
      <c r="J1151" s="3"/>
      <c r="K1151" s="3"/>
      <c r="L1151" s="3"/>
      <c r="M1151" s="3"/>
      <c r="N1151" s="3"/>
      <c r="O1151" s="40"/>
    </row>
    <row r="1152" spans="1:15" ht="12.75">
      <c r="A1152" s="3"/>
      <c r="B1152" s="40"/>
      <c r="C1152" s="40"/>
      <c r="D1152" s="40"/>
      <c r="E1152" s="3"/>
      <c r="F1152" s="3"/>
      <c r="G1152" s="3"/>
      <c r="H1152" s="3"/>
      <c r="I1152" s="3"/>
      <c r="J1152" s="3"/>
      <c r="K1152" s="3"/>
      <c r="L1152" s="3"/>
      <c r="M1152" s="3"/>
      <c r="N1152" s="3"/>
      <c r="O1152" s="40"/>
    </row>
    <row r="1153" spans="1:15" ht="12.75">
      <c r="A1153" s="3"/>
      <c r="B1153" s="40"/>
      <c r="C1153" s="40"/>
      <c r="D1153" s="40"/>
      <c r="E1153" s="3"/>
      <c r="F1153" s="3"/>
      <c r="G1153" s="3"/>
      <c r="H1153" s="3"/>
      <c r="I1153" s="3"/>
      <c r="J1153" s="3"/>
      <c r="K1153" s="3"/>
      <c r="L1153" s="3"/>
      <c r="M1153" s="3"/>
      <c r="N1153" s="3"/>
      <c r="O1153" s="40"/>
    </row>
    <row r="1154" spans="1:15" ht="12.75">
      <c r="A1154" s="3"/>
      <c r="B1154" s="40"/>
      <c r="C1154" s="40"/>
      <c r="D1154" s="40"/>
      <c r="E1154" s="3"/>
      <c r="F1154" s="3"/>
      <c r="G1154" s="3"/>
      <c r="H1154" s="3"/>
      <c r="I1154" s="3"/>
      <c r="J1154" s="3"/>
      <c r="K1154" s="3"/>
      <c r="L1154" s="3"/>
      <c r="M1154" s="3"/>
      <c r="N1154" s="3"/>
      <c r="O1154" s="40"/>
    </row>
    <row r="1155" spans="1:15" ht="12.75">
      <c r="A1155" s="3"/>
      <c r="B1155" s="40"/>
      <c r="C1155" s="40"/>
      <c r="D1155" s="40"/>
      <c r="E1155" s="3"/>
      <c r="F1155" s="3"/>
      <c r="G1155" s="3"/>
      <c r="H1155" s="3"/>
      <c r="I1155" s="3"/>
      <c r="J1155" s="3"/>
      <c r="K1155" s="3"/>
      <c r="L1155" s="3"/>
      <c r="M1155" s="3"/>
      <c r="N1155" s="3"/>
      <c r="O1155" s="40"/>
    </row>
    <row r="1156" spans="1:15" ht="12.75">
      <c r="A1156" s="3"/>
      <c r="B1156" s="40"/>
      <c r="C1156" s="40"/>
      <c r="D1156" s="40"/>
      <c r="E1156" s="3"/>
      <c r="F1156" s="3"/>
      <c r="G1156" s="3"/>
      <c r="H1156" s="3"/>
      <c r="I1156" s="3"/>
      <c r="J1156" s="3"/>
      <c r="K1156" s="3"/>
      <c r="L1156" s="3"/>
      <c r="M1156" s="3"/>
      <c r="N1156" s="3"/>
      <c r="O1156" s="40"/>
    </row>
    <row r="1157" spans="1:15" ht="12.75">
      <c r="A1157" s="3"/>
      <c r="B1157" s="40"/>
      <c r="C1157" s="40"/>
      <c r="D1157" s="40"/>
      <c r="E1157" s="3"/>
      <c r="F1157" s="3"/>
      <c r="G1157" s="3"/>
      <c r="H1157" s="3"/>
      <c r="I1157" s="3"/>
      <c r="J1157" s="3"/>
      <c r="K1157" s="3"/>
      <c r="L1157" s="3"/>
      <c r="M1157" s="3"/>
      <c r="N1157" s="3"/>
      <c r="O1157" s="40"/>
    </row>
    <row r="1158" spans="1:15" ht="12.75">
      <c r="A1158" s="3"/>
      <c r="B1158" s="40"/>
      <c r="C1158" s="40"/>
      <c r="D1158" s="40"/>
      <c r="E1158" s="3"/>
      <c r="F1158" s="3"/>
      <c r="G1158" s="3"/>
      <c r="H1158" s="3"/>
      <c r="I1158" s="3"/>
      <c r="J1158" s="3"/>
      <c r="K1158" s="3"/>
      <c r="L1158" s="3"/>
      <c r="M1158" s="3"/>
      <c r="N1158" s="3"/>
      <c r="O1158" s="40"/>
    </row>
    <row r="1159" spans="1:15" ht="12.75">
      <c r="A1159" s="3"/>
      <c r="B1159" s="40"/>
      <c r="C1159" s="40"/>
      <c r="D1159" s="40"/>
      <c r="E1159" s="3"/>
      <c r="F1159" s="3"/>
      <c r="G1159" s="3"/>
      <c r="H1159" s="3"/>
      <c r="I1159" s="3"/>
      <c r="J1159" s="3"/>
      <c r="K1159" s="3"/>
      <c r="L1159" s="3"/>
      <c r="M1159" s="3"/>
      <c r="N1159" s="3"/>
      <c r="O1159" s="40"/>
    </row>
    <row r="1160" spans="1:15" ht="12.75">
      <c r="A1160" s="3"/>
      <c r="B1160" s="40"/>
      <c r="C1160" s="40"/>
      <c r="D1160" s="40"/>
      <c r="E1160" s="3"/>
      <c r="F1160" s="3"/>
      <c r="G1160" s="3"/>
      <c r="H1160" s="3"/>
      <c r="I1160" s="3"/>
      <c r="J1160" s="3"/>
      <c r="K1160" s="3"/>
      <c r="L1160" s="3"/>
      <c r="M1160" s="3"/>
      <c r="N1160" s="3"/>
      <c r="O1160" s="40"/>
    </row>
    <row r="1161" spans="1:15" ht="12.75">
      <c r="A1161" s="3"/>
      <c r="B1161" s="40"/>
      <c r="C1161" s="40"/>
      <c r="D1161" s="40"/>
      <c r="E1161" s="3"/>
      <c r="F1161" s="3"/>
      <c r="G1161" s="3"/>
      <c r="H1161" s="3"/>
      <c r="I1161" s="3"/>
      <c r="J1161" s="3"/>
      <c r="K1161" s="3"/>
      <c r="L1161" s="3"/>
      <c r="M1161" s="3"/>
      <c r="N1161" s="3"/>
      <c r="O1161" s="40"/>
    </row>
    <row r="1162" spans="1:15" ht="12.75">
      <c r="A1162" s="3"/>
      <c r="B1162" s="40"/>
      <c r="C1162" s="40"/>
      <c r="D1162" s="40"/>
      <c r="E1162" s="3"/>
      <c r="F1162" s="3"/>
      <c r="G1162" s="3"/>
      <c r="H1162" s="3"/>
      <c r="I1162" s="3"/>
      <c r="J1162" s="3"/>
      <c r="K1162" s="3"/>
      <c r="L1162" s="3"/>
      <c r="M1162" s="3"/>
      <c r="N1162" s="3"/>
      <c r="O1162" s="40"/>
    </row>
    <row r="1163" spans="1:15" ht="12.75">
      <c r="A1163" s="3"/>
      <c r="B1163" s="40"/>
      <c r="C1163" s="40"/>
      <c r="D1163" s="40"/>
      <c r="E1163" s="3"/>
      <c r="F1163" s="3"/>
      <c r="G1163" s="3"/>
      <c r="H1163" s="3"/>
      <c r="I1163" s="3"/>
      <c r="J1163" s="3"/>
      <c r="K1163" s="3"/>
      <c r="L1163" s="3"/>
      <c r="M1163" s="3"/>
      <c r="N1163" s="3"/>
      <c r="O1163" s="40"/>
    </row>
    <row r="1164" spans="1:15" ht="12.75">
      <c r="A1164" s="3"/>
      <c r="B1164" s="40"/>
      <c r="C1164" s="40"/>
      <c r="D1164" s="40"/>
      <c r="E1164" s="3"/>
      <c r="F1164" s="3"/>
      <c r="G1164" s="3"/>
      <c r="H1164" s="3"/>
      <c r="I1164" s="3"/>
      <c r="J1164" s="3"/>
      <c r="K1164" s="3"/>
      <c r="L1164" s="3"/>
      <c r="M1164" s="3"/>
      <c r="N1164" s="3"/>
      <c r="O1164" s="40"/>
    </row>
    <row r="1165" spans="1:15" ht="12.75">
      <c r="A1165" s="3"/>
      <c r="B1165" s="40"/>
      <c r="C1165" s="40"/>
      <c r="D1165" s="40"/>
      <c r="E1165" s="3"/>
      <c r="F1165" s="3"/>
      <c r="G1165" s="3"/>
      <c r="H1165" s="3"/>
      <c r="I1165" s="3"/>
      <c r="J1165" s="3"/>
      <c r="K1165" s="3"/>
      <c r="L1165" s="3"/>
      <c r="M1165" s="3"/>
      <c r="N1165" s="3"/>
      <c r="O1165" s="40"/>
    </row>
    <row r="1166" spans="1:15" ht="12.75">
      <c r="A1166" s="3"/>
      <c r="B1166" s="40"/>
      <c r="C1166" s="40"/>
      <c r="D1166" s="40"/>
      <c r="E1166" s="3"/>
      <c r="F1166" s="3"/>
      <c r="G1166" s="3"/>
      <c r="H1166" s="3"/>
      <c r="I1166" s="3"/>
      <c r="J1166" s="3"/>
      <c r="K1166" s="3"/>
      <c r="L1166" s="3"/>
      <c r="M1166" s="3"/>
      <c r="N1166" s="3"/>
      <c r="O1166" s="40"/>
    </row>
    <row r="1167" spans="1:15" ht="12.75">
      <c r="A1167" s="3"/>
      <c r="B1167" s="40"/>
      <c r="C1167" s="40"/>
      <c r="D1167" s="40"/>
      <c r="E1167" s="3"/>
      <c r="F1167" s="3"/>
      <c r="G1167" s="3"/>
      <c r="H1167" s="3"/>
      <c r="I1167" s="3"/>
      <c r="J1167" s="3"/>
      <c r="K1167" s="3"/>
      <c r="L1167" s="3"/>
      <c r="M1167" s="3"/>
      <c r="N1167" s="3"/>
      <c r="O1167" s="40"/>
    </row>
    <row r="1168" spans="1:15" ht="12.75">
      <c r="A1168" s="3"/>
      <c r="B1168" s="40"/>
      <c r="C1168" s="40"/>
      <c r="D1168" s="40"/>
      <c r="E1168" s="3"/>
      <c r="F1168" s="3"/>
      <c r="G1168" s="3"/>
      <c r="H1168" s="3"/>
      <c r="I1168" s="3"/>
      <c r="J1168" s="3"/>
      <c r="K1168" s="3"/>
      <c r="L1168" s="3"/>
      <c r="M1168" s="3"/>
      <c r="N1168" s="3"/>
      <c r="O1168" s="40"/>
    </row>
    <row r="1169" spans="1:15" ht="12.75">
      <c r="A1169" s="3"/>
      <c r="B1169" s="40"/>
      <c r="C1169" s="40"/>
      <c r="D1169" s="40"/>
      <c r="E1169" s="3"/>
      <c r="F1169" s="3"/>
      <c r="G1169" s="3"/>
      <c r="H1169" s="3"/>
      <c r="I1169" s="3"/>
      <c r="J1169" s="3"/>
      <c r="K1169" s="3"/>
      <c r="L1169" s="3"/>
      <c r="M1169" s="3"/>
      <c r="N1169" s="3"/>
      <c r="O1169" s="40"/>
    </row>
    <row r="1170" spans="1:15" ht="12.75">
      <c r="A1170" s="3"/>
      <c r="B1170" s="40"/>
      <c r="C1170" s="40"/>
      <c r="D1170" s="40"/>
      <c r="E1170" s="3"/>
      <c r="F1170" s="3"/>
      <c r="G1170" s="3"/>
      <c r="H1170" s="3"/>
      <c r="I1170" s="3"/>
      <c r="J1170" s="3"/>
      <c r="K1170" s="3"/>
      <c r="L1170" s="3"/>
      <c r="M1170" s="3"/>
      <c r="N1170" s="3"/>
      <c r="O1170" s="40"/>
    </row>
    <row r="1171" spans="1:15" ht="12.75">
      <c r="A1171" s="3"/>
      <c r="B1171" s="40"/>
      <c r="C1171" s="40"/>
      <c r="D1171" s="40"/>
      <c r="E1171" s="3"/>
      <c r="F1171" s="3"/>
      <c r="G1171" s="3"/>
      <c r="H1171" s="3"/>
      <c r="I1171" s="3"/>
      <c r="J1171" s="3"/>
      <c r="K1171" s="3"/>
      <c r="L1171" s="3"/>
      <c r="M1171" s="3"/>
      <c r="N1171" s="3"/>
      <c r="O1171" s="40"/>
    </row>
    <row r="1172" spans="1:15" ht="12.75">
      <c r="A1172" s="3"/>
      <c r="B1172" s="40"/>
      <c r="C1172" s="40"/>
      <c r="D1172" s="40"/>
      <c r="E1172" s="3"/>
      <c r="F1172" s="3"/>
      <c r="G1172" s="3"/>
      <c r="H1172" s="3"/>
      <c r="I1172" s="3"/>
      <c r="J1172" s="3"/>
      <c r="K1172" s="3"/>
      <c r="L1172" s="3"/>
      <c r="M1172" s="3"/>
      <c r="N1172" s="3"/>
      <c r="O1172" s="40"/>
    </row>
    <row r="1173" spans="1:15" ht="12.75">
      <c r="A1173" s="3"/>
      <c r="B1173" s="40"/>
      <c r="C1173" s="40"/>
      <c r="D1173" s="40"/>
      <c r="E1173" s="3"/>
      <c r="F1173" s="3"/>
      <c r="G1173" s="3"/>
      <c r="H1173" s="3"/>
      <c r="I1173" s="3"/>
      <c r="J1173" s="3"/>
      <c r="K1173" s="3"/>
      <c r="L1173" s="3"/>
      <c r="M1173" s="3"/>
      <c r="N1173" s="3"/>
      <c r="O1173" s="40"/>
    </row>
    <row r="1174" spans="1:15" ht="12.75">
      <c r="A1174" s="3"/>
      <c r="B1174" s="40"/>
      <c r="C1174" s="40"/>
      <c r="D1174" s="40"/>
      <c r="E1174" s="3"/>
      <c r="F1174" s="3"/>
      <c r="G1174" s="3"/>
      <c r="H1174" s="3"/>
      <c r="I1174" s="3"/>
      <c r="J1174" s="3"/>
      <c r="K1174" s="3"/>
      <c r="L1174" s="3"/>
      <c r="M1174" s="3"/>
      <c r="N1174" s="3"/>
      <c r="O1174" s="40"/>
    </row>
    <row r="1175" spans="1:15" ht="12.75">
      <c r="A1175" s="3"/>
      <c r="B1175" s="40"/>
      <c r="C1175" s="40"/>
      <c r="D1175" s="40"/>
      <c r="E1175" s="3"/>
      <c r="F1175" s="3"/>
      <c r="G1175" s="3"/>
      <c r="H1175" s="3"/>
      <c r="I1175" s="3"/>
      <c r="J1175" s="3"/>
      <c r="K1175" s="3"/>
      <c r="L1175" s="3"/>
      <c r="M1175" s="3"/>
      <c r="N1175" s="3"/>
      <c r="O1175" s="40"/>
    </row>
    <row r="1176" spans="1:15" ht="12.75">
      <c r="A1176" s="3"/>
      <c r="B1176" s="40"/>
      <c r="C1176" s="40"/>
      <c r="D1176" s="40"/>
      <c r="E1176" s="3"/>
      <c r="F1176" s="3"/>
      <c r="G1176" s="3"/>
      <c r="H1176" s="3"/>
      <c r="I1176" s="3"/>
      <c r="J1176" s="3"/>
      <c r="K1176" s="3"/>
      <c r="L1176" s="3"/>
      <c r="M1176" s="3"/>
      <c r="N1176" s="3"/>
      <c r="O1176" s="40"/>
    </row>
    <row r="1177" spans="1:15" ht="12.75">
      <c r="A1177" s="3"/>
      <c r="B1177" s="40"/>
      <c r="C1177" s="40"/>
      <c r="D1177" s="40"/>
      <c r="E1177" s="3"/>
      <c r="F1177" s="3"/>
      <c r="G1177" s="3"/>
      <c r="H1177" s="3"/>
      <c r="I1177" s="3"/>
      <c r="J1177" s="3"/>
      <c r="K1177" s="3"/>
      <c r="L1177" s="3"/>
      <c r="M1177" s="3"/>
      <c r="N1177" s="3"/>
      <c r="O1177" s="40"/>
    </row>
    <row r="1178" spans="1:15" ht="12.75">
      <c r="A1178" s="3"/>
      <c r="B1178" s="40"/>
      <c r="C1178" s="40"/>
      <c r="D1178" s="40"/>
      <c r="E1178" s="3"/>
      <c r="F1178" s="3"/>
      <c r="G1178" s="3"/>
      <c r="H1178" s="3"/>
      <c r="I1178" s="3"/>
      <c r="J1178" s="3"/>
      <c r="K1178" s="3"/>
      <c r="L1178" s="3"/>
      <c r="M1178" s="3"/>
      <c r="N1178" s="3"/>
      <c r="O1178" s="40"/>
    </row>
    <row r="1179" spans="1:15" ht="12.75">
      <c r="A1179" s="3"/>
      <c r="B1179" s="40"/>
      <c r="C1179" s="40"/>
      <c r="D1179" s="40"/>
      <c r="E1179" s="3"/>
      <c r="F1179" s="3"/>
      <c r="G1179" s="3"/>
      <c r="H1179" s="3"/>
      <c r="I1179" s="3"/>
      <c r="J1179" s="3"/>
      <c r="K1179" s="3"/>
      <c r="L1179" s="3"/>
      <c r="M1179" s="3"/>
      <c r="N1179" s="3"/>
      <c r="O1179" s="40"/>
    </row>
    <row r="1180" spans="1:15" ht="12.75">
      <c r="A1180" s="3"/>
      <c r="B1180" s="40"/>
      <c r="C1180" s="40"/>
      <c r="D1180" s="40"/>
      <c r="E1180" s="3"/>
      <c r="F1180" s="3"/>
      <c r="G1180" s="3"/>
      <c r="H1180" s="3"/>
      <c r="I1180" s="3"/>
      <c r="J1180" s="3"/>
      <c r="K1180" s="3"/>
      <c r="L1180" s="3"/>
      <c r="M1180" s="3"/>
      <c r="N1180" s="3"/>
      <c r="O1180" s="40"/>
    </row>
    <row r="1181" spans="1:15" ht="12.75">
      <c r="A1181" s="3"/>
      <c r="B1181" s="40"/>
      <c r="C1181" s="40"/>
      <c r="D1181" s="40"/>
      <c r="E1181" s="3"/>
      <c r="F1181" s="3"/>
      <c r="G1181" s="3"/>
      <c r="H1181" s="3"/>
      <c r="I1181" s="3"/>
      <c r="J1181" s="3"/>
      <c r="K1181" s="3"/>
      <c r="L1181" s="3"/>
      <c r="M1181" s="3"/>
      <c r="N1181" s="3"/>
      <c r="O1181" s="40"/>
    </row>
    <row r="1182" spans="1:15" ht="12.75">
      <c r="A1182" s="3"/>
      <c r="B1182" s="40"/>
      <c r="C1182" s="40"/>
      <c r="D1182" s="40"/>
      <c r="E1182" s="3"/>
      <c r="F1182" s="3"/>
      <c r="G1182" s="3"/>
      <c r="H1182" s="3"/>
      <c r="I1182" s="3"/>
      <c r="J1182" s="3"/>
      <c r="K1182" s="3"/>
      <c r="L1182" s="3"/>
      <c r="M1182" s="3"/>
      <c r="N1182" s="3"/>
      <c r="O1182" s="40"/>
    </row>
    <row r="1183" spans="1:15" ht="12.75">
      <c r="A1183" s="3"/>
      <c r="B1183" s="40"/>
      <c r="C1183" s="40"/>
      <c r="D1183" s="40"/>
      <c r="E1183" s="3"/>
      <c r="F1183" s="3"/>
      <c r="G1183" s="3"/>
      <c r="H1183" s="3"/>
      <c r="I1183" s="3"/>
      <c r="J1183" s="3"/>
      <c r="K1183" s="3"/>
      <c r="L1183" s="3"/>
      <c r="M1183" s="3"/>
      <c r="N1183" s="3"/>
      <c r="O1183" s="40"/>
    </row>
    <row r="1184" spans="1:15" ht="12.75">
      <c r="A1184" s="3"/>
      <c r="B1184" s="40"/>
      <c r="C1184" s="40"/>
      <c r="D1184" s="40"/>
      <c r="E1184" s="3"/>
      <c r="F1184" s="3"/>
      <c r="G1184" s="3"/>
      <c r="H1184" s="3"/>
      <c r="I1184" s="3"/>
      <c r="J1184" s="3"/>
      <c r="K1184" s="3"/>
      <c r="L1184" s="3"/>
      <c r="M1184" s="3"/>
      <c r="N1184" s="3"/>
      <c r="O1184" s="40"/>
    </row>
    <row r="1185" spans="1:15" ht="12.75">
      <c r="A1185" s="3"/>
      <c r="B1185" s="40"/>
      <c r="C1185" s="40"/>
      <c r="D1185" s="40"/>
      <c r="E1185" s="3"/>
      <c r="F1185" s="3"/>
      <c r="G1185" s="3"/>
      <c r="H1185" s="3"/>
      <c r="I1185" s="3"/>
      <c r="J1185" s="3"/>
      <c r="K1185" s="3"/>
      <c r="L1185" s="3"/>
      <c r="M1185" s="3"/>
      <c r="N1185" s="3"/>
      <c r="O1185" s="40"/>
    </row>
    <row r="1186" spans="1:15" ht="12.75">
      <c r="A1186" s="3"/>
      <c r="B1186" s="40"/>
      <c r="C1186" s="40"/>
      <c r="D1186" s="40"/>
      <c r="E1186" s="3"/>
      <c r="F1186" s="3"/>
      <c r="G1186" s="3"/>
      <c r="H1186" s="3"/>
      <c r="I1186" s="3"/>
      <c r="J1186" s="3"/>
      <c r="K1186" s="3"/>
      <c r="L1186" s="3"/>
      <c r="M1186" s="3"/>
      <c r="N1186" s="3"/>
      <c r="O1186" s="40"/>
    </row>
    <row r="1187" spans="1:15" ht="12.75">
      <c r="A1187" s="3"/>
      <c r="B1187" s="40"/>
      <c r="C1187" s="40"/>
      <c r="D1187" s="40"/>
      <c r="E1187" s="3"/>
      <c r="F1187" s="3"/>
      <c r="G1187" s="3"/>
      <c r="H1187" s="3"/>
      <c r="I1187" s="3"/>
      <c r="J1187" s="3"/>
      <c r="K1187" s="3"/>
      <c r="L1187" s="3"/>
      <c r="M1187" s="3"/>
      <c r="N1187" s="3"/>
      <c r="O1187" s="40"/>
    </row>
    <row r="1188" spans="1:15" ht="12.75">
      <c r="A1188" s="3"/>
      <c r="B1188" s="40"/>
      <c r="C1188" s="40"/>
      <c r="D1188" s="40"/>
      <c r="E1188" s="3"/>
      <c r="F1188" s="3"/>
      <c r="G1188" s="3"/>
      <c r="H1188" s="3"/>
      <c r="I1188" s="3"/>
      <c r="J1188" s="3"/>
      <c r="K1188" s="3"/>
      <c r="L1188" s="3"/>
      <c r="M1188" s="3"/>
      <c r="N1188" s="3"/>
      <c r="O1188" s="40"/>
    </row>
    <row r="1189" spans="1:15" ht="12.75">
      <c r="A1189" s="3"/>
      <c r="B1189" s="40"/>
      <c r="C1189" s="40"/>
      <c r="D1189" s="40"/>
      <c r="E1189" s="3"/>
      <c r="F1189" s="3"/>
      <c r="G1189" s="3"/>
      <c r="H1189" s="3"/>
      <c r="I1189" s="3"/>
      <c r="J1189" s="3"/>
      <c r="K1189" s="3"/>
      <c r="L1189" s="3"/>
      <c r="M1189" s="3"/>
      <c r="N1189" s="3"/>
      <c r="O1189" s="40"/>
    </row>
    <row r="1190" spans="1:15" ht="12.75">
      <c r="A1190" s="3"/>
      <c r="B1190" s="40"/>
      <c r="C1190" s="40"/>
      <c r="D1190" s="40"/>
      <c r="E1190" s="3"/>
      <c r="F1190" s="3"/>
      <c r="G1190" s="3"/>
      <c r="H1190" s="3"/>
      <c r="I1190" s="3"/>
      <c r="J1190" s="3"/>
      <c r="K1190" s="3"/>
      <c r="L1190" s="3"/>
      <c r="M1190" s="3"/>
      <c r="N1190" s="3"/>
      <c r="O1190" s="40"/>
    </row>
    <row r="1191" spans="1:15" ht="12.75">
      <c r="A1191" s="3"/>
      <c r="B1191" s="40"/>
      <c r="C1191" s="40"/>
      <c r="D1191" s="40"/>
      <c r="E1191" s="3"/>
      <c r="F1191" s="3"/>
      <c r="G1191" s="3"/>
      <c r="H1191" s="3"/>
      <c r="I1191" s="3"/>
      <c r="J1191" s="3"/>
      <c r="K1191" s="3"/>
      <c r="L1191" s="3"/>
      <c r="M1191" s="3"/>
      <c r="N1191" s="3"/>
      <c r="O1191" s="40"/>
    </row>
    <row r="1192" spans="1:15" ht="12.75">
      <c r="A1192" s="3"/>
      <c r="B1192" s="40"/>
      <c r="C1192" s="40"/>
      <c r="D1192" s="40"/>
      <c r="E1192" s="3"/>
      <c r="F1192" s="3"/>
      <c r="G1192" s="3"/>
      <c r="H1192" s="3"/>
      <c r="I1192" s="3"/>
      <c r="J1192" s="3"/>
      <c r="K1192" s="3"/>
      <c r="L1192" s="3"/>
      <c r="M1192" s="3"/>
      <c r="N1192" s="3"/>
      <c r="O1192" s="40"/>
    </row>
    <row r="1193" spans="1:15" ht="12.75">
      <c r="A1193" s="3"/>
      <c r="B1193" s="40"/>
      <c r="C1193" s="40"/>
      <c r="D1193" s="40"/>
      <c r="E1193" s="3"/>
      <c r="F1193" s="3"/>
      <c r="G1193" s="3"/>
      <c r="H1193" s="3"/>
      <c r="I1193" s="3"/>
      <c r="J1193" s="3"/>
      <c r="K1193" s="3"/>
      <c r="L1193" s="3"/>
      <c r="M1193" s="3"/>
      <c r="N1193" s="3"/>
      <c r="O1193" s="40"/>
    </row>
    <row r="1194" spans="1:15" ht="12.75">
      <c r="A1194" s="3"/>
      <c r="B1194" s="40"/>
      <c r="C1194" s="40"/>
      <c r="D1194" s="40"/>
      <c r="E1194" s="3"/>
      <c r="F1194" s="3"/>
      <c r="G1194" s="3"/>
      <c r="H1194" s="3"/>
      <c r="I1194" s="3"/>
      <c r="J1194" s="3"/>
      <c r="K1194" s="3"/>
      <c r="L1194" s="3"/>
      <c r="M1194" s="3"/>
      <c r="N1194" s="3"/>
      <c r="O1194" s="40"/>
    </row>
    <row r="1195" spans="1:15" ht="12.75">
      <c r="A1195" s="3"/>
      <c r="B1195" s="40"/>
      <c r="C1195" s="40"/>
      <c r="D1195" s="40"/>
      <c r="E1195" s="3"/>
      <c r="F1195" s="3"/>
      <c r="G1195" s="3"/>
      <c r="H1195" s="3"/>
      <c r="I1195" s="3"/>
      <c r="J1195" s="3"/>
      <c r="K1195" s="3"/>
      <c r="L1195" s="3"/>
      <c r="M1195" s="3"/>
      <c r="N1195" s="3"/>
      <c r="O1195" s="40"/>
    </row>
    <row r="1196" spans="1:12" ht="12.75">
      <c r="A1196" s="3"/>
      <c r="B1196" s="40"/>
      <c r="C1196" s="40"/>
      <c r="D1196" s="40"/>
      <c r="E1196" s="3"/>
      <c r="F1196" s="3"/>
      <c r="G1196" s="3"/>
      <c r="H1196" s="3"/>
      <c r="I1196" s="3"/>
      <c r="J1196" s="3"/>
      <c r="K1196" s="3"/>
      <c r="L1196" s="3"/>
    </row>
    <row r="1197" spans="1:12" ht="12.75">
      <c r="A1197" s="3"/>
      <c r="B1197" s="40"/>
      <c r="C1197" s="40"/>
      <c r="D1197" s="40"/>
      <c r="E1197" s="3"/>
      <c r="F1197" s="3"/>
      <c r="G1197" s="3"/>
      <c r="H1197" s="3"/>
      <c r="I1197" s="3"/>
      <c r="J1197" s="3"/>
      <c r="K1197" s="3"/>
      <c r="L1197" s="3"/>
    </row>
    <row r="1198" spans="1:12" ht="12.75">
      <c r="A1198" s="3"/>
      <c r="B1198" s="40"/>
      <c r="C1198" s="40"/>
      <c r="D1198" s="40"/>
      <c r="E1198" s="3"/>
      <c r="F1198" s="3"/>
      <c r="G1198" s="3"/>
      <c r="H1198" s="3"/>
      <c r="I1198" s="3"/>
      <c r="J1198" s="3"/>
      <c r="K1198" s="3"/>
      <c r="L1198" s="3"/>
    </row>
    <row r="1199" spans="1:12" ht="12.75">
      <c r="A1199" s="3"/>
      <c r="B1199" s="40"/>
      <c r="C1199" s="40"/>
      <c r="D1199" s="40"/>
      <c r="E1199" s="3"/>
      <c r="F1199" s="3"/>
      <c r="G1199" s="3"/>
      <c r="H1199" s="3"/>
      <c r="I1199" s="3"/>
      <c r="J1199" s="3"/>
      <c r="K1199" s="3"/>
      <c r="L1199" s="3"/>
    </row>
    <row r="1200" spans="1:12" ht="12.75">
      <c r="A1200" s="3"/>
      <c r="B1200" s="40"/>
      <c r="C1200" s="40"/>
      <c r="D1200" s="40"/>
      <c r="E1200" s="3"/>
      <c r="F1200" s="3"/>
      <c r="G1200" s="3"/>
      <c r="H1200" s="3"/>
      <c r="I1200" s="3"/>
      <c r="J1200" s="3"/>
      <c r="K1200" s="3"/>
      <c r="L1200" s="3"/>
    </row>
    <row r="1201" spans="1:12" ht="12.75">
      <c r="A1201" s="3"/>
      <c r="B1201" s="40"/>
      <c r="C1201" s="40"/>
      <c r="D1201" s="40"/>
      <c r="E1201" s="3"/>
      <c r="F1201" s="3"/>
      <c r="G1201" s="3"/>
      <c r="H1201" s="3"/>
      <c r="I1201" s="3"/>
      <c r="J1201" s="3"/>
      <c r="K1201" s="3"/>
      <c r="L1201" s="3"/>
    </row>
    <row r="1202" spans="1:12" ht="12.75">
      <c r="A1202" s="3"/>
      <c r="B1202" s="40"/>
      <c r="C1202" s="40"/>
      <c r="D1202" s="40"/>
      <c r="E1202" s="3"/>
      <c r="F1202" s="3"/>
      <c r="G1202" s="3"/>
      <c r="H1202" s="3"/>
      <c r="I1202" s="3"/>
      <c r="J1202" s="3"/>
      <c r="K1202" s="3"/>
      <c r="L1202" s="3"/>
    </row>
    <row r="1203" spans="1:12" ht="12.75">
      <c r="A1203" s="3"/>
      <c r="B1203" s="40"/>
      <c r="C1203" s="40"/>
      <c r="D1203" s="40"/>
      <c r="E1203" s="3"/>
      <c r="F1203" s="3"/>
      <c r="G1203" s="3"/>
      <c r="H1203" s="3"/>
      <c r="I1203" s="3"/>
      <c r="J1203" s="3"/>
      <c r="K1203" s="3"/>
      <c r="L1203" s="3"/>
    </row>
    <row r="1204" spans="1:12" ht="12.75">
      <c r="A1204" s="3"/>
      <c r="B1204" s="40"/>
      <c r="C1204" s="40"/>
      <c r="D1204" s="40"/>
      <c r="E1204" s="3"/>
      <c r="F1204" s="3"/>
      <c r="G1204" s="3"/>
      <c r="H1204" s="3"/>
      <c r="I1204" s="3"/>
      <c r="J1204" s="3"/>
      <c r="K1204" s="3"/>
      <c r="L1204" s="3"/>
    </row>
    <row r="1205" spans="1:12" ht="12.75">
      <c r="A1205" s="3"/>
      <c r="B1205" s="40"/>
      <c r="C1205" s="40"/>
      <c r="D1205" s="40"/>
      <c r="E1205" s="3"/>
      <c r="F1205" s="3"/>
      <c r="G1205" s="3"/>
      <c r="H1205" s="3"/>
      <c r="I1205" s="3"/>
      <c r="J1205" s="3"/>
      <c r="K1205" s="3"/>
      <c r="L1205" s="3"/>
    </row>
    <row r="1206" spans="1:12" ht="12.75">
      <c r="A1206" s="3"/>
      <c r="B1206" s="40"/>
      <c r="C1206" s="40"/>
      <c r="D1206" s="40"/>
      <c r="E1206" s="3"/>
      <c r="F1206" s="3"/>
      <c r="G1206" s="3"/>
      <c r="H1206" s="3"/>
      <c r="I1206" s="3"/>
      <c r="J1206" s="3"/>
      <c r="K1206" s="3"/>
      <c r="L1206" s="3"/>
    </row>
    <row r="1207" spans="1:12" ht="12.75">
      <c r="A1207" s="3"/>
      <c r="B1207" s="40"/>
      <c r="C1207" s="40"/>
      <c r="D1207" s="40"/>
      <c r="E1207" s="3"/>
      <c r="F1207" s="3"/>
      <c r="G1207" s="3"/>
      <c r="H1207" s="3"/>
      <c r="I1207" s="3"/>
      <c r="J1207" s="3"/>
      <c r="K1207" s="3"/>
      <c r="L1207" s="3"/>
    </row>
    <row r="1208" spans="1:12" ht="12.75">
      <c r="A1208" s="3"/>
      <c r="B1208" s="40"/>
      <c r="C1208" s="40"/>
      <c r="D1208" s="40"/>
      <c r="E1208" s="3"/>
      <c r="F1208" s="3"/>
      <c r="G1208" s="3"/>
      <c r="H1208" s="3"/>
      <c r="I1208" s="3"/>
      <c r="J1208" s="3"/>
      <c r="K1208" s="3"/>
      <c r="L1208" s="3"/>
    </row>
    <row r="1209" spans="1:12" ht="12.75">
      <c r="A1209" s="3"/>
      <c r="B1209" s="40"/>
      <c r="C1209" s="40"/>
      <c r="D1209" s="40"/>
      <c r="E1209" s="3"/>
      <c r="F1209" s="3"/>
      <c r="G1209" s="3"/>
      <c r="H1209" s="3"/>
      <c r="I1209" s="3"/>
      <c r="J1209" s="3"/>
      <c r="K1209" s="3"/>
      <c r="L1209" s="3"/>
    </row>
    <row r="1210" spans="1:12" ht="12.75">
      <c r="A1210" s="3"/>
      <c r="B1210" s="40"/>
      <c r="C1210" s="40"/>
      <c r="D1210" s="40"/>
      <c r="E1210" s="3"/>
      <c r="F1210" s="3"/>
      <c r="G1210" s="3"/>
      <c r="H1210" s="3"/>
      <c r="I1210" s="3"/>
      <c r="J1210" s="3"/>
      <c r="K1210" s="3"/>
      <c r="L1210" s="3"/>
    </row>
    <row r="1211" spans="1:12" ht="12.75">
      <c r="A1211" s="3"/>
      <c r="B1211" s="40"/>
      <c r="C1211" s="40"/>
      <c r="D1211" s="40"/>
      <c r="E1211" s="3"/>
      <c r="F1211" s="3"/>
      <c r="G1211" s="3"/>
      <c r="H1211" s="3"/>
      <c r="I1211" s="3"/>
      <c r="J1211" s="3"/>
      <c r="K1211" s="3"/>
      <c r="L1211" s="3"/>
    </row>
    <row r="1212" spans="1:12" ht="12.75">
      <c r="A1212" s="3"/>
      <c r="B1212" s="40"/>
      <c r="C1212" s="40"/>
      <c r="D1212" s="40"/>
      <c r="E1212" s="3"/>
      <c r="F1212" s="3"/>
      <c r="G1212" s="3"/>
      <c r="H1212" s="3"/>
      <c r="I1212" s="3"/>
      <c r="J1212" s="3"/>
      <c r="K1212" s="3"/>
      <c r="L1212" s="3"/>
    </row>
    <row r="1213" spans="1:6" ht="12.75">
      <c r="A1213" s="3"/>
      <c r="D1213" s="40"/>
      <c r="E1213" s="3"/>
      <c r="F1213" s="3"/>
    </row>
    <row r="1214" spans="1:6" ht="12.75">
      <c r="A1214" s="3"/>
      <c r="D1214" s="40"/>
      <c r="E1214" s="3"/>
      <c r="F1214" s="3"/>
    </row>
    <row r="1215" spans="1:6" ht="12.75">
      <c r="A1215" s="3"/>
      <c r="E1215" s="3"/>
      <c r="F1215" s="3"/>
    </row>
    <row r="1216" spans="1:6" ht="12.75">
      <c r="A1216" s="3"/>
      <c r="F1216" s="3"/>
    </row>
    <row r="1217" spans="1:6" ht="12.75">
      <c r="A1217" s="3"/>
      <c r="F1217" s="3"/>
    </row>
    <row r="1218" spans="1:6" ht="12.75">
      <c r="A1218" s="3"/>
      <c r="F1218" s="3"/>
    </row>
    <row r="1219" ht="12.75">
      <c r="F1219" s="3"/>
    </row>
    <row r="1220" ht="12.75">
      <c r="F1220" s="3"/>
    </row>
    <row r="1221" ht="12.75">
      <c r="F1221" s="3"/>
    </row>
    <row r="1222" ht="12.75">
      <c r="F1222" s="3"/>
    </row>
    <row r="1223" ht="12.75">
      <c r="F1223" s="3"/>
    </row>
    <row r="1224" ht="12.75">
      <c r="F1224" s="3"/>
    </row>
    <row r="1225" ht="12.75">
      <c r="F1225" s="3"/>
    </row>
    <row r="1226" ht="12.75">
      <c r="F1226" s="3"/>
    </row>
    <row r="1227" ht="12.75">
      <c r="F1227" s="3"/>
    </row>
    <row r="1228" ht="12.75">
      <c r="F1228" s="3"/>
    </row>
    <row r="1229" ht="12.75">
      <c r="F1229" s="3"/>
    </row>
    <row r="1230" ht="12.75">
      <c r="F1230" s="3"/>
    </row>
    <row r="1231" ht="12.75">
      <c r="F1231" s="3"/>
    </row>
    <row r="1232" ht="12.75">
      <c r="F1232" s="3"/>
    </row>
  </sheetData>
  <sheetProtection/>
  <mergeCells count="3">
    <mergeCell ref="B6:C6"/>
    <mergeCell ref="F6:G6"/>
    <mergeCell ref="F7:H7"/>
  </mergeCells>
  <hyperlinks>
    <hyperlink ref="A244" r:id="rId1" display="   G0KSC LFA = G0KSC"/>
    <hyperlink ref="D244" r:id="rId2" display="YU7EF = YU7EF"/>
    <hyperlink ref="D229" r:id="rId3" display="M2 = M²"/>
    <hyperlink ref="A238" r:id="rId4" display="   DK7ZB = DK7ZB"/>
    <hyperlink ref="A247" r:id="rId5" display="   I0JXX = I0JXX"/>
    <hyperlink ref="A229" r:id="rId6" display="   CC = Cushcraft"/>
    <hyperlink ref="A227" r:id="rId7" display="   BVO = Eagle/DJ9BV"/>
    <hyperlink ref="A233" r:id="rId8" display="http://www.ct1ffu.com/site/"/>
    <hyperlink ref="A236" r:id="rId9" display="   DJ9BV = DJ9BV"/>
    <hyperlink ref="A242" r:id="rId10" display="   F9FT = F9FT"/>
    <hyperlink ref="A246" r:id="rId11" display="   HG = HYGAIN"/>
    <hyperlink ref="A237" r:id="rId12" display="   DJ9BV OPT = DJ9BV"/>
    <hyperlink ref="A243" r:id="rId13" display="   Flexa = FlexaYagi"/>
    <hyperlink ref="A245" r:id="rId14" display="   G4CQM = G4CQM"/>
    <hyperlink ref="A239" r:id="rId15" display="Dual = Antennas-Amplifiers"/>
    <hyperlink ref="A235" r:id="rId16" display="  DG7YBN = DG7YBN"/>
    <hyperlink ref="A249" r:id="rId17" display="InnoVAntennas = G0KSC"/>
    <hyperlink ref="A225" r:id="rId18" display="   Ant-Ampifiers=Antenna-Amplifiers"/>
    <hyperlink ref="A240" r:id="rId19" display="   Eantenna = EAntenna"/>
  </hyperlinks>
  <printOptions/>
  <pageMargins left="0.75" right="0.75" top="1" bottom="1" header="0.5" footer="0.5"/>
  <pageSetup horizontalDpi="300" verticalDpi="300" orientation="portrait" r:id="rId20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"/>
  <dimension ref="A2:AS1565"/>
  <sheetViews>
    <sheetView zoomScalePageLayoutView="0" workbookViewId="0" topLeftCell="A1">
      <pane ySplit="10" topLeftCell="BM11" activePane="bottomLeft" state="frozen"/>
      <selection pane="topLeft" activeCell="A15" sqref="A15:IV15"/>
      <selection pane="bottomLeft" activeCell="A1" sqref="A1"/>
    </sheetView>
  </sheetViews>
  <sheetFormatPr defaultColWidth="9.140625" defaultRowHeight="12.75"/>
  <cols>
    <col min="1" max="1" width="37.7109375" style="9" customWidth="1"/>
    <col min="5" max="5" width="9.28125" style="0" customWidth="1"/>
    <col min="6" max="6" width="11.00390625" style="0" bestFit="1" customWidth="1"/>
    <col min="8" max="9" width="10.00390625" style="0" customWidth="1"/>
    <col min="10" max="10" width="8.7109375" style="0" customWidth="1"/>
    <col min="11" max="11" width="7.8515625" style="0" customWidth="1"/>
    <col min="12" max="12" width="8.7109375" style="0" customWidth="1"/>
    <col min="13" max="13" width="7.8515625" style="0" customWidth="1"/>
    <col min="15" max="15" width="10.8515625" style="0" customWidth="1"/>
    <col min="16" max="16" width="12.7109375" style="0" customWidth="1"/>
    <col min="17" max="17" width="15.7109375" style="0" customWidth="1"/>
    <col min="18" max="18" width="9.140625" style="10" customWidth="1"/>
    <col min="19" max="19" width="13.8515625" style="10" hidden="1" customWidth="1"/>
    <col min="20" max="21" width="9.140625" style="140" hidden="1" customWidth="1"/>
    <col min="22" max="22" width="10.00390625" style="172" hidden="1" customWidth="1"/>
    <col min="23" max="23" width="9.140625" style="172" hidden="1" customWidth="1"/>
  </cols>
  <sheetData>
    <row r="2" spans="2:6" ht="12.75">
      <c r="B2" s="26" t="s">
        <v>1074</v>
      </c>
      <c r="F2" s="26" t="s">
        <v>1295</v>
      </c>
    </row>
    <row r="3" spans="2:9" ht="12.75">
      <c r="B3" s="148" t="s">
        <v>281</v>
      </c>
      <c r="C3" s="148"/>
      <c r="D3" s="148"/>
      <c r="F3" t="s">
        <v>1049</v>
      </c>
      <c r="H3" s="264">
        <v>1600</v>
      </c>
      <c r="I3" s="45"/>
    </row>
    <row r="4" spans="6:9" ht="12.75">
      <c r="F4" t="s">
        <v>1050</v>
      </c>
      <c r="H4" s="261">
        <v>5400</v>
      </c>
      <c r="I4" s="45"/>
    </row>
    <row r="5" spans="6:9" ht="12.75">
      <c r="F5" t="s">
        <v>1051</v>
      </c>
      <c r="H5" s="270">
        <v>14550</v>
      </c>
      <c r="I5" s="425"/>
    </row>
    <row r="6" spans="1:15" ht="17.25" customHeight="1">
      <c r="A6" s="173"/>
      <c r="B6" s="474" t="s">
        <v>1297</v>
      </c>
      <c r="C6" s="474"/>
      <c r="D6" s="269">
        <v>290</v>
      </c>
      <c r="E6" s="145" t="s">
        <v>986</v>
      </c>
      <c r="F6" s="470" t="s">
        <v>1298</v>
      </c>
      <c r="G6" s="470"/>
      <c r="H6" s="269">
        <v>5400</v>
      </c>
      <c r="I6" s="274" t="s">
        <v>986</v>
      </c>
      <c r="J6" s="145" t="s">
        <v>816</v>
      </c>
      <c r="K6" s="418"/>
      <c r="L6" s="422"/>
      <c r="M6" s="416">
        <v>0.75</v>
      </c>
      <c r="N6" s="418" t="s">
        <v>1004</v>
      </c>
      <c r="O6" s="341"/>
    </row>
    <row r="7" spans="1:23" ht="16.5" customHeight="1">
      <c r="A7" s="462"/>
      <c r="B7" s="266"/>
      <c r="C7" s="263"/>
      <c r="D7" s="252"/>
      <c r="E7" s="257"/>
      <c r="F7" s="266" t="s">
        <v>415</v>
      </c>
      <c r="G7" s="258"/>
      <c r="H7" s="252"/>
      <c r="I7" s="424"/>
      <c r="J7" s="420"/>
      <c r="K7" s="338"/>
      <c r="L7" s="338"/>
      <c r="M7" s="339" t="s">
        <v>129</v>
      </c>
      <c r="N7" s="338"/>
      <c r="O7" s="340"/>
      <c r="P7" s="113"/>
      <c r="Q7" s="113"/>
      <c r="R7" s="99"/>
      <c r="S7" s="99"/>
      <c r="T7" s="306" t="s">
        <v>547</v>
      </c>
      <c r="U7" s="298"/>
      <c r="V7" s="298"/>
      <c r="W7" s="304"/>
    </row>
    <row r="8" spans="1:23" ht="13.5">
      <c r="A8" s="268"/>
      <c r="B8" s="267"/>
      <c r="C8" s="248" t="s">
        <v>398</v>
      </c>
      <c r="D8" s="141"/>
      <c r="E8" s="201"/>
      <c r="F8" s="475" t="s">
        <v>30</v>
      </c>
      <c r="G8" s="476"/>
      <c r="H8" s="476"/>
      <c r="I8" s="419"/>
      <c r="J8" s="419"/>
      <c r="K8" s="141" t="s">
        <v>804</v>
      </c>
      <c r="L8" s="201" t="s">
        <v>803</v>
      </c>
      <c r="M8" s="202" t="s">
        <v>835</v>
      </c>
      <c r="N8" s="203"/>
      <c r="O8" s="22"/>
      <c r="P8" s="257"/>
      <c r="Q8" s="271" t="s">
        <v>1226</v>
      </c>
      <c r="R8" s="271"/>
      <c r="S8" s="213"/>
      <c r="T8" s="391" t="s">
        <v>561</v>
      </c>
      <c r="U8" s="299"/>
      <c r="V8" s="381"/>
      <c r="W8" s="305"/>
    </row>
    <row r="9" spans="1:23" ht="13.5">
      <c r="A9" s="463" t="s">
        <v>133</v>
      </c>
      <c r="B9" s="49" t="s">
        <v>1036</v>
      </c>
      <c r="C9" s="49" t="s">
        <v>134</v>
      </c>
      <c r="D9" s="49" t="s">
        <v>135</v>
      </c>
      <c r="E9" s="49" t="s">
        <v>136</v>
      </c>
      <c r="F9" s="49" t="s">
        <v>270</v>
      </c>
      <c r="G9" s="49" t="s">
        <v>271</v>
      </c>
      <c r="H9" s="49" t="s">
        <v>272</v>
      </c>
      <c r="I9" s="49" t="s">
        <v>1054</v>
      </c>
      <c r="J9" s="50" t="s">
        <v>476</v>
      </c>
      <c r="K9" s="49" t="s">
        <v>139</v>
      </c>
      <c r="L9" s="49" t="s">
        <v>805</v>
      </c>
      <c r="M9" s="49" t="s">
        <v>806</v>
      </c>
      <c r="N9" s="49" t="s">
        <v>140</v>
      </c>
      <c r="O9" s="49" t="s">
        <v>141</v>
      </c>
      <c r="P9" s="49" t="s">
        <v>807</v>
      </c>
      <c r="Q9" s="103" t="s">
        <v>1227</v>
      </c>
      <c r="R9" s="49" t="s">
        <v>1191</v>
      </c>
      <c r="S9" s="214"/>
      <c r="T9" s="392" t="s">
        <v>272</v>
      </c>
      <c r="U9" s="395"/>
      <c r="V9" s="394" t="s">
        <v>746</v>
      </c>
      <c r="W9" s="396"/>
    </row>
    <row r="10" spans="1:23" ht="12.75">
      <c r="A10" s="461" t="s">
        <v>142</v>
      </c>
      <c r="B10" s="53" t="s">
        <v>1263</v>
      </c>
      <c r="C10" s="54" t="s">
        <v>1088</v>
      </c>
      <c r="D10" s="54" t="s">
        <v>1263</v>
      </c>
      <c r="E10" s="54" t="s">
        <v>1263</v>
      </c>
      <c r="F10" s="55" t="s">
        <v>143</v>
      </c>
      <c r="G10" s="54" t="s">
        <v>275</v>
      </c>
      <c r="H10" s="54" t="s">
        <v>275</v>
      </c>
      <c r="I10" s="54" t="s">
        <v>145</v>
      </c>
      <c r="J10" s="56" t="s">
        <v>145</v>
      </c>
      <c r="K10" s="54" t="s">
        <v>145</v>
      </c>
      <c r="L10" s="54" t="s">
        <v>145</v>
      </c>
      <c r="M10" s="54" t="s">
        <v>145</v>
      </c>
      <c r="N10" s="54" t="s">
        <v>146</v>
      </c>
      <c r="O10" s="54" t="s">
        <v>276</v>
      </c>
      <c r="P10" s="54" t="s">
        <v>808</v>
      </c>
      <c r="Q10" s="54" t="s">
        <v>885</v>
      </c>
      <c r="R10" s="53"/>
      <c r="S10" s="215"/>
      <c r="T10" s="393" t="s">
        <v>434</v>
      </c>
      <c r="U10" s="397" t="s">
        <v>1</v>
      </c>
      <c r="V10" s="398" t="s">
        <v>747</v>
      </c>
      <c r="W10" s="399" t="s">
        <v>562</v>
      </c>
    </row>
    <row r="11" spans="1:17" ht="12.75">
      <c r="A11" s="5"/>
      <c r="B11" s="10"/>
      <c r="C11" s="4"/>
      <c r="D11" s="4"/>
      <c r="E11" s="4"/>
      <c r="F11" s="42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</row>
    <row r="12" spans="1:23" ht="12.75">
      <c r="A12" s="464" t="s">
        <v>902</v>
      </c>
      <c r="B12" s="137">
        <v>0</v>
      </c>
      <c r="C12" s="137">
        <v>-2.15</v>
      </c>
      <c r="D12" s="137" t="s">
        <v>1403</v>
      </c>
      <c r="E12" s="137" t="s">
        <v>1404</v>
      </c>
      <c r="F12" s="137" t="s">
        <v>1405</v>
      </c>
      <c r="G12" s="60">
        <f>290*(1-W12)</f>
        <v>0.007000000000007001</v>
      </c>
      <c r="H12" s="60">
        <f aca="true" t="shared" si="0" ref="H12:H76">(S12/1000*H$6+(1-S12/1000)*D$6)*W12+290*(1-W12)</f>
        <v>2844.935023706897</v>
      </c>
      <c r="I12" s="60">
        <f>C12+2.15-10*LOG((S12/1000*H$6+(1-S12/1000)*D$6)*W12+290*(1-W12))</f>
        <v>-34.540723518671896</v>
      </c>
      <c r="J12" s="239">
        <f>C12+2.15-10*LOG((S12/1000*H$6+(1-S12/1000)*D$6)*W12+290*(10^(0.1*M$6)-1)+290*(1-W12))</f>
        <v>-34.62338191380648</v>
      </c>
      <c r="K12" s="137" t="s">
        <v>1406</v>
      </c>
      <c r="L12" s="137" t="s">
        <v>1406</v>
      </c>
      <c r="M12" s="137" t="s">
        <v>1398</v>
      </c>
      <c r="N12" s="137" t="s">
        <v>1400</v>
      </c>
      <c r="O12" s="137" t="s">
        <v>1398</v>
      </c>
      <c r="P12" s="137" t="s">
        <v>1405</v>
      </c>
      <c r="Q12" s="137" t="s">
        <v>1407</v>
      </c>
      <c r="R12" s="137"/>
      <c r="S12" s="314">
        <v>499.9993534326691</v>
      </c>
      <c r="T12" s="354">
        <v>599.992</v>
      </c>
      <c r="U12" s="308">
        <v>599.9994827461353</v>
      </c>
      <c r="V12" s="379">
        <f aca="true" t="shared" si="1" ref="V12:V82">(U12-200)*1.25</f>
        <v>499.9993534326691</v>
      </c>
      <c r="W12" s="294">
        <v>0.9999758620689655</v>
      </c>
    </row>
    <row r="13" spans="1:23" ht="12.75">
      <c r="A13" s="91" t="s">
        <v>1080</v>
      </c>
      <c r="B13" s="60">
        <v>0.8945934999999999</v>
      </c>
      <c r="C13" s="60">
        <v>11.1</v>
      </c>
      <c r="D13" s="60">
        <v>3.5</v>
      </c>
      <c r="E13" s="60">
        <v>2</v>
      </c>
      <c r="F13" s="60">
        <v>16.8</v>
      </c>
      <c r="G13" s="60">
        <f>290*(1-W13)</f>
        <v>3.900000000000005</v>
      </c>
      <c r="H13" s="60">
        <f t="shared" si="0"/>
        <v>446.42767241379323</v>
      </c>
      <c r="I13" s="60">
        <f>F13+2.15-10*LOG((S13/1000*H$6+(1-S13/1000)*D$6)*W13+290*(1-W13))</f>
        <v>-7.54751107085724</v>
      </c>
      <c r="J13" s="239">
        <f>F13+2.15-10*LOG((S13/1000*H$6+(1-S13/1000)*D$6)*W13+290*(10^(0.1*M$6)-1)+290*(1-W13))</f>
        <v>-8.049186118541193</v>
      </c>
      <c r="K13" s="61">
        <v>23.4</v>
      </c>
      <c r="L13" s="61">
        <v>22</v>
      </c>
      <c r="M13" s="61" t="s">
        <v>823</v>
      </c>
      <c r="N13" s="61">
        <v>50.4</v>
      </c>
      <c r="O13" s="63" t="s">
        <v>236</v>
      </c>
      <c r="P13" s="92" t="s">
        <v>797</v>
      </c>
      <c r="Q13" s="63" t="s">
        <v>863</v>
      </c>
      <c r="R13" s="92"/>
      <c r="S13" s="307">
        <v>31.02936036350929</v>
      </c>
      <c r="T13" s="308">
        <v>225.70000000000002</v>
      </c>
      <c r="U13" s="308">
        <v>224.82348829080743</v>
      </c>
      <c r="V13" s="379">
        <f t="shared" si="1"/>
        <v>31.02936036350929</v>
      </c>
      <c r="W13" s="294">
        <v>0.986551724137931</v>
      </c>
    </row>
    <row r="14" spans="1:23" ht="12.75">
      <c r="A14" s="91" t="s">
        <v>1342</v>
      </c>
      <c r="B14" s="60">
        <v>1.2233045999999999</v>
      </c>
      <c r="C14" s="60">
        <v>7.91</v>
      </c>
      <c r="D14" s="60">
        <v>2.68</v>
      </c>
      <c r="E14" s="60">
        <v>1.744</v>
      </c>
      <c r="F14" s="60">
        <v>13.99</v>
      </c>
      <c r="G14" s="60">
        <f aca="true" t="shared" si="2" ref="G14:G78">290*(1-W14)</f>
        <v>2.0199999999999916</v>
      </c>
      <c r="H14" s="60">
        <f t="shared" si="0"/>
        <v>609.7141982758619</v>
      </c>
      <c r="I14" s="60">
        <f aca="true" t="shared" si="3" ref="I14:I78">F14+2.15-10*LOG((S14/1000*H$6+(1-S14/1000)*D$6)*W14+290*(1-W14))</f>
        <v>-11.711263084564994</v>
      </c>
      <c r="J14" s="239">
        <f aca="true" t="shared" si="4" ref="J14:J78">F14+2.15-10*LOG((S14/1000*H$6+(1-S14/1000)*D$6)*W14+290*(10^(0.1*M$6)-1)+290*(1-W14))</f>
        <v>-12.084164484763143</v>
      </c>
      <c r="K14" s="61">
        <v>17.74</v>
      </c>
      <c r="L14" s="61" t="s">
        <v>823</v>
      </c>
      <c r="M14" s="61" t="s">
        <v>823</v>
      </c>
      <c r="N14" s="61">
        <v>49.4</v>
      </c>
      <c r="O14" s="63" t="s">
        <v>241</v>
      </c>
      <c r="P14" s="92" t="s">
        <v>788</v>
      </c>
      <c r="Q14" s="63" t="s">
        <v>863</v>
      </c>
      <c r="R14" s="92"/>
      <c r="S14" s="307">
        <v>63.00524341968188</v>
      </c>
      <c r="T14" s="308">
        <v>250.67999999999998</v>
      </c>
      <c r="U14" s="308">
        <v>250.4041947357455</v>
      </c>
      <c r="V14" s="379">
        <f t="shared" si="1"/>
        <v>63.00524341968188</v>
      </c>
      <c r="W14" s="294">
        <v>0.9930344827586207</v>
      </c>
    </row>
    <row r="15" spans="1:23" ht="12.75">
      <c r="A15" s="91" t="s">
        <v>72</v>
      </c>
      <c r="B15" s="60">
        <v>1.5644984</v>
      </c>
      <c r="C15" s="60">
        <v>8.18</v>
      </c>
      <c r="D15" s="60">
        <v>2.291</v>
      </c>
      <c r="E15" s="60">
        <v>1.77</v>
      </c>
      <c r="F15" s="60">
        <v>14.18</v>
      </c>
      <c r="G15" s="60">
        <f t="shared" si="2"/>
        <v>1.9000000000000006</v>
      </c>
      <c r="H15" s="60">
        <f t="shared" si="0"/>
        <v>506.6023275862068</v>
      </c>
      <c r="I15" s="60">
        <f t="shared" si="3"/>
        <v>-10.716671808266643</v>
      </c>
      <c r="J15" s="239">
        <f t="shared" si="4"/>
        <v>-11.161702616916212</v>
      </c>
      <c r="K15" s="61">
        <v>21.48</v>
      </c>
      <c r="L15" s="61" t="s">
        <v>823</v>
      </c>
      <c r="M15" s="61" t="s">
        <v>823</v>
      </c>
      <c r="N15" s="61">
        <v>49.65</v>
      </c>
      <c r="O15" s="63" t="s">
        <v>160</v>
      </c>
      <c r="P15" s="92" t="s">
        <v>797</v>
      </c>
      <c r="Q15" s="63" t="s">
        <v>872</v>
      </c>
      <c r="R15" s="92"/>
      <c r="S15" s="307">
        <v>42.66747657063519</v>
      </c>
      <c r="T15" s="308">
        <v>234.5</v>
      </c>
      <c r="U15" s="308">
        <v>234.13398125650815</v>
      </c>
      <c r="V15" s="379">
        <f t="shared" si="1"/>
        <v>42.66747657063519</v>
      </c>
      <c r="W15" s="294">
        <v>0.993448275862069</v>
      </c>
    </row>
    <row r="16" spans="1:23" ht="12.75">
      <c r="A16" s="91" t="s">
        <v>1319</v>
      </c>
      <c r="B16" s="60">
        <v>1.79958925</v>
      </c>
      <c r="C16" s="60">
        <v>8.94</v>
      </c>
      <c r="D16" s="60">
        <v>2.443</v>
      </c>
      <c r="E16" s="60">
        <v>1.985</v>
      </c>
      <c r="F16" s="60">
        <v>14.94</v>
      </c>
      <c r="G16" s="60">
        <f t="shared" si="2"/>
        <v>3.170000000000015</v>
      </c>
      <c r="H16" s="60">
        <f t="shared" si="0"/>
        <v>520.628396551724</v>
      </c>
      <c r="I16" s="60">
        <f t="shared" si="3"/>
        <v>-10.07527852074002</v>
      </c>
      <c r="J16" s="239">
        <f t="shared" si="4"/>
        <v>-10.508898766865482</v>
      </c>
      <c r="K16" s="61">
        <v>18.89</v>
      </c>
      <c r="L16" s="61">
        <v>18.3</v>
      </c>
      <c r="M16" s="61" t="s">
        <v>823</v>
      </c>
      <c r="N16" s="61">
        <v>53.4</v>
      </c>
      <c r="O16" s="63" t="s">
        <v>179</v>
      </c>
      <c r="P16" s="92" t="s">
        <v>788</v>
      </c>
      <c r="Q16" s="63" t="s">
        <v>863</v>
      </c>
      <c r="R16" s="92"/>
      <c r="S16" s="307">
        <v>45.631558763030355</v>
      </c>
      <c r="T16" s="308">
        <v>237.08999999999997</v>
      </c>
      <c r="U16" s="308">
        <v>236.50524701042428</v>
      </c>
      <c r="V16" s="379">
        <f t="shared" si="1"/>
        <v>45.631558763030355</v>
      </c>
      <c r="W16" s="294">
        <v>0.9890689655172413</v>
      </c>
    </row>
    <row r="17" spans="1:23" ht="12.75">
      <c r="A17" s="91" t="s">
        <v>195</v>
      </c>
      <c r="B17" s="60">
        <v>2.08045</v>
      </c>
      <c r="C17" s="60">
        <v>9.46</v>
      </c>
      <c r="D17" s="60">
        <v>2.6</v>
      </c>
      <c r="E17" s="60">
        <v>2.17</v>
      </c>
      <c r="F17" s="60">
        <v>15.44</v>
      </c>
      <c r="G17" s="60">
        <f t="shared" si="2"/>
        <v>7.900000000000013</v>
      </c>
      <c r="H17" s="60">
        <f t="shared" si="0"/>
        <v>591.7983620689654</v>
      </c>
      <c r="I17" s="60">
        <f t="shared" si="3"/>
        <v>-10.13173758821582</v>
      </c>
      <c r="J17" s="239">
        <f t="shared" si="4"/>
        <v>-10.515443504833033</v>
      </c>
      <c r="K17" s="61">
        <v>18.9</v>
      </c>
      <c r="L17" s="61">
        <v>17.1</v>
      </c>
      <c r="M17" s="61" t="s">
        <v>823</v>
      </c>
      <c r="N17" s="61">
        <v>56.7</v>
      </c>
      <c r="O17" s="63" t="s">
        <v>277</v>
      </c>
      <c r="P17" s="92" t="s">
        <v>797</v>
      </c>
      <c r="Q17" s="63" t="s">
        <v>872</v>
      </c>
      <c r="R17" s="92"/>
      <c r="S17" s="307">
        <v>60.714285714285694</v>
      </c>
      <c r="T17" s="308">
        <v>249.7</v>
      </c>
      <c r="U17" s="308">
        <v>248.57142857142856</v>
      </c>
      <c r="V17" s="379">
        <f t="shared" si="1"/>
        <v>60.714285714285694</v>
      </c>
      <c r="W17" s="294">
        <v>0.9727586206896551</v>
      </c>
    </row>
    <row r="18" spans="1:23" ht="12.75">
      <c r="A18" s="91" t="s">
        <v>1313</v>
      </c>
      <c r="B18" s="60">
        <v>2.163668</v>
      </c>
      <c r="C18" s="60">
        <v>12.47</v>
      </c>
      <c r="D18" s="60">
        <v>3.9</v>
      </c>
      <c r="E18" s="60">
        <v>3</v>
      </c>
      <c r="F18" s="60">
        <v>18.25</v>
      </c>
      <c r="G18" s="60">
        <f t="shared" si="2"/>
        <v>4.629999999999994</v>
      </c>
      <c r="H18" s="60">
        <f t="shared" si="0"/>
        <v>684.1285732758619</v>
      </c>
      <c r="I18" s="60">
        <f t="shared" si="3"/>
        <v>-7.951377295224766</v>
      </c>
      <c r="J18" s="239">
        <f t="shared" si="4"/>
        <v>-8.2852348860198</v>
      </c>
      <c r="K18" s="61">
        <v>26.5</v>
      </c>
      <c r="L18" s="61">
        <v>22.9</v>
      </c>
      <c r="M18" s="61">
        <v>24.8</v>
      </c>
      <c r="N18" s="61">
        <v>49.9</v>
      </c>
      <c r="O18" s="60" t="s">
        <v>206</v>
      </c>
      <c r="P18" s="92" t="s">
        <v>797</v>
      </c>
      <c r="Q18" s="63" t="s">
        <v>863</v>
      </c>
      <c r="R18" s="63" t="s">
        <v>479</v>
      </c>
      <c r="S18" s="309">
        <v>78.38026071416053</v>
      </c>
      <c r="T18" s="308">
        <v>263.14</v>
      </c>
      <c r="U18" s="308">
        <v>262.7042085713284</v>
      </c>
      <c r="V18" s="379">
        <f t="shared" si="1"/>
        <v>78.38026071416053</v>
      </c>
      <c r="W18" s="294">
        <v>0.9840344827586207</v>
      </c>
    </row>
    <row r="19" spans="1:23" ht="12.75">
      <c r="A19" s="91" t="s">
        <v>1348</v>
      </c>
      <c r="B19" s="60">
        <v>2.288495</v>
      </c>
      <c r="C19" s="60">
        <v>9.69</v>
      </c>
      <c r="D19" s="60">
        <v>2.64</v>
      </c>
      <c r="E19" s="60">
        <v>2.21</v>
      </c>
      <c r="F19" s="60">
        <v>15.67</v>
      </c>
      <c r="G19" s="60">
        <f t="shared" si="2"/>
        <v>8.19999999999999</v>
      </c>
      <c r="H19" s="60">
        <f t="shared" si="0"/>
        <v>519.0249137931033</v>
      </c>
      <c r="I19" s="60">
        <f t="shared" si="3"/>
        <v>-9.331882049836786</v>
      </c>
      <c r="J19" s="239">
        <f t="shared" si="4"/>
        <v>-9.766777034953314</v>
      </c>
      <c r="K19" s="61">
        <v>24.1</v>
      </c>
      <c r="L19" s="61">
        <v>18.4</v>
      </c>
      <c r="M19" s="61" t="s">
        <v>823</v>
      </c>
      <c r="N19" s="61">
        <v>48.3</v>
      </c>
      <c r="O19" s="63" t="s">
        <v>231</v>
      </c>
      <c r="P19" s="92" t="s">
        <v>799</v>
      </c>
      <c r="Q19" s="92" t="s">
        <v>863</v>
      </c>
      <c r="R19" s="92"/>
      <c r="S19" s="307">
        <v>46.123136976579104</v>
      </c>
      <c r="T19" s="308">
        <v>238.39999999999998</v>
      </c>
      <c r="U19" s="308">
        <v>236.89850958126328</v>
      </c>
      <c r="V19" s="379">
        <f t="shared" si="1"/>
        <v>46.123136976579104</v>
      </c>
      <c r="W19" s="294">
        <v>0.9717241379310345</v>
      </c>
    </row>
    <row r="20" spans="1:23" s="16" customFormat="1" ht="12.75">
      <c r="A20" s="94" t="s">
        <v>827</v>
      </c>
      <c r="B20" s="65">
        <v>2.3</v>
      </c>
      <c r="C20" s="65">
        <v>9.56</v>
      </c>
      <c r="D20" s="65">
        <v>2.578</v>
      </c>
      <c r="E20" s="65">
        <v>2.146</v>
      </c>
      <c r="F20" s="65">
        <v>15.53</v>
      </c>
      <c r="G20" s="60">
        <f t="shared" si="2"/>
        <v>4.189000000000004</v>
      </c>
      <c r="H20" s="60">
        <f t="shared" si="0"/>
        <v>496.83980474137934</v>
      </c>
      <c r="I20" s="60">
        <f t="shared" si="3"/>
        <v>-9.282163824322833</v>
      </c>
      <c r="J20" s="239">
        <f t="shared" si="4"/>
        <v>-9.735498090634543</v>
      </c>
      <c r="K20" s="66">
        <v>23.11</v>
      </c>
      <c r="L20" s="66">
        <v>19.68</v>
      </c>
      <c r="M20" s="66" t="s">
        <v>823</v>
      </c>
      <c r="N20" s="66">
        <v>50.16</v>
      </c>
      <c r="O20" s="68" t="s">
        <v>225</v>
      </c>
      <c r="P20" s="95" t="s">
        <v>788</v>
      </c>
      <c r="Q20" s="95" t="s">
        <v>863</v>
      </c>
      <c r="R20" s="95"/>
      <c r="S20" s="313">
        <v>41.07071631252822</v>
      </c>
      <c r="T20" s="366">
        <v>233.682</v>
      </c>
      <c r="U20" s="366">
        <v>232.85657305002258</v>
      </c>
      <c r="V20" s="382">
        <f t="shared" si="1"/>
        <v>41.07071631252822</v>
      </c>
      <c r="W20" s="353">
        <v>0.9855551724137931</v>
      </c>
    </row>
    <row r="21" spans="1:23" s="16" customFormat="1" ht="12.75">
      <c r="A21" s="94" t="s">
        <v>828</v>
      </c>
      <c r="B21" s="65">
        <v>2.3</v>
      </c>
      <c r="C21" s="65">
        <v>9.56</v>
      </c>
      <c r="D21" s="65">
        <v>2.243</v>
      </c>
      <c r="E21" s="65">
        <v>1.879</v>
      </c>
      <c r="F21" s="65">
        <v>15.12</v>
      </c>
      <c r="G21" s="60">
        <f t="shared" si="2"/>
        <v>4.102000000000014</v>
      </c>
      <c r="H21" s="60">
        <f t="shared" si="0"/>
        <v>380.3573547413794</v>
      </c>
      <c r="I21" s="60">
        <f t="shared" si="3"/>
        <v>-8.53191818363393</v>
      </c>
      <c r="J21" s="239">
        <f t="shared" si="4"/>
        <v>-9.11512219741289</v>
      </c>
      <c r="K21" s="66">
        <v>23.11</v>
      </c>
      <c r="L21" s="66">
        <v>19.68</v>
      </c>
      <c r="M21" s="66" t="s">
        <v>823</v>
      </c>
      <c r="N21" s="66">
        <v>50.16</v>
      </c>
      <c r="O21" s="68" t="s">
        <v>225</v>
      </c>
      <c r="P21" s="95" t="s">
        <v>788</v>
      </c>
      <c r="Q21" s="95" t="s">
        <v>863</v>
      </c>
      <c r="R21" s="95"/>
      <c r="S21" s="313">
        <v>17.936160798606515</v>
      </c>
      <c r="T21" s="366">
        <v>215.419</v>
      </c>
      <c r="U21" s="366">
        <v>214.3489286388852</v>
      </c>
      <c r="V21" s="382">
        <f t="shared" si="1"/>
        <v>17.936160798606515</v>
      </c>
      <c r="W21" s="353">
        <v>0.9858551724137931</v>
      </c>
    </row>
    <row r="22" spans="1:23" ht="12.75">
      <c r="A22" s="91" t="s">
        <v>1314</v>
      </c>
      <c r="B22" s="60">
        <v>2.3509084999999996</v>
      </c>
      <c r="C22" s="60">
        <v>9.69</v>
      </c>
      <c r="D22" s="60">
        <v>2.6</v>
      </c>
      <c r="E22" s="60">
        <v>2.19</v>
      </c>
      <c r="F22" s="60">
        <v>15.64</v>
      </c>
      <c r="G22" s="60">
        <f t="shared" si="2"/>
        <v>4.040000000000016</v>
      </c>
      <c r="H22" s="60">
        <f t="shared" si="0"/>
        <v>517.3707715517241</v>
      </c>
      <c r="I22" s="60">
        <f t="shared" si="3"/>
        <v>-9.348018899538609</v>
      </c>
      <c r="J22" s="239">
        <f t="shared" si="4"/>
        <v>-9.784236781278391</v>
      </c>
      <c r="K22" s="61">
        <v>24.44</v>
      </c>
      <c r="L22" s="61">
        <v>19.8</v>
      </c>
      <c r="M22" s="61" t="s">
        <v>823</v>
      </c>
      <c r="N22" s="61">
        <v>49.5</v>
      </c>
      <c r="O22" s="63" t="s">
        <v>164</v>
      </c>
      <c r="P22" s="92" t="s">
        <v>788</v>
      </c>
      <c r="Q22" s="92" t="s">
        <v>863</v>
      </c>
      <c r="R22" s="92"/>
      <c r="S22" s="307">
        <v>45.12388096237238</v>
      </c>
      <c r="T22" s="308">
        <v>236.85</v>
      </c>
      <c r="U22" s="308">
        <v>236.0991047698979</v>
      </c>
      <c r="V22" s="379">
        <f t="shared" si="1"/>
        <v>45.12388096237238</v>
      </c>
      <c r="W22" s="294">
        <v>0.9860689655172413</v>
      </c>
    </row>
    <row r="23" spans="1:23" ht="12.75">
      <c r="A23" s="91" t="s">
        <v>650</v>
      </c>
      <c r="B23" s="60">
        <v>2.3509084999999996</v>
      </c>
      <c r="C23" s="60">
        <v>9.75</v>
      </c>
      <c r="D23" s="60">
        <v>2.651</v>
      </c>
      <c r="E23" s="60">
        <v>2.194</v>
      </c>
      <c r="F23" s="60">
        <v>15.73</v>
      </c>
      <c r="G23" s="60">
        <f t="shared" si="2"/>
        <v>3.499999999999991</v>
      </c>
      <c r="H23" s="60">
        <f t="shared" si="0"/>
        <v>516.2056034482757</v>
      </c>
      <c r="I23" s="60">
        <f t="shared" si="3"/>
        <v>-9.248227145307052</v>
      </c>
      <c r="J23" s="239">
        <f t="shared" si="4"/>
        <v>-9.685381713318371</v>
      </c>
      <c r="K23" s="61">
        <v>22.73</v>
      </c>
      <c r="L23" s="61">
        <v>18.35</v>
      </c>
      <c r="M23" s="61" t="s">
        <v>823</v>
      </c>
      <c r="N23" s="61">
        <v>49.83</v>
      </c>
      <c r="O23" s="63" t="s">
        <v>318</v>
      </c>
      <c r="P23" s="92" t="s">
        <v>796</v>
      </c>
      <c r="Q23" s="92" t="s">
        <v>872</v>
      </c>
      <c r="R23" s="92"/>
      <c r="S23" s="307">
        <v>44.80802792321114</v>
      </c>
      <c r="T23" s="308">
        <v>236.5</v>
      </c>
      <c r="U23" s="308">
        <v>235.8464223385689</v>
      </c>
      <c r="V23" s="379">
        <f t="shared" si="1"/>
        <v>44.80802792321114</v>
      </c>
      <c r="W23" s="294">
        <v>0.9879310344827587</v>
      </c>
    </row>
    <row r="24" spans="1:23" ht="12.75">
      <c r="A24" s="91" t="s">
        <v>623</v>
      </c>
      <c r="B24" s="60">
        <v>2.3925175</v>
      </c>
      <c r="C24" s="60">
        <v>10.21</v>
      </c>
      <c r="D24" s="60">
        <v>2.915</v>
      </c>
      <c r="E24" s="60">
        <v>2.547</v>
      </c>
      <c r="F24" s="60">
        <v>16.18</v>
      </c>
      <c r="G24" s="60">
        <f t="shared" si="2"/>
        <v>7.299999999999992</v>
      </c>
      <c r="H24" s="60">
        <f t="shared" si="0"/>
        <v>835.0740086206899</v>
      </c>
      <c r="I24" s="60">
        <f t="shared" si="3"/>
        <v>-10.887249666348133</v>
      </c>
      <c r="J24" s="239">
        <f t="shared" si="4"/>
        <v>-11.162629469584822</v>
      </c>
      <c r="K24" s="61">
        <v>16.49</v>
      </c>
      <c r="L24" s="61">
        <v>12.13</v>
      </c>
      <c r="M24" s="61" t="s">
        <v>823</v>
      </c>
      <c r="N24" s="61">
        <v>11.85</v>
      </c>
      <c r="O24" s="63" t="s">
        <v>624</v>
      </c>
      <c r="P24" s="92" t="s">
        <v>797</v>
      </c>
      <c r="Q24" s="92" t="s">
        <v>872</v>
      </c>
      <c r="R24" s="92"/>
      <c r="S24" s="307">
        <v>109.42253272019812</v>
      </c>
      <c r="T24" s="308">
        <v>287.6</v>
      </c>
      <c r="U24" s="308">
        <v>287.5380261761585</v>
      </c>
      <c r="V24" s="379">
        <f t="shared" si="1"/>
        <v>109.42253272019812</v>
      </c>
      <c r="W24" s="294">
        <v>0.9748275862068966</v>
      </c>
    </row>
    <row r="25" spans="1:23" ht="12.75">
      <c r="A25" s="91" t="s">
        <v>73</v>
      </c>
      <c r="B25" s="60">
        <v>2.39875885</v>
      </c>
      <c r="C25" s="60">
        <v>9.55</v>
      </c>
      <c r="D25" s="60">
        <v>2.557</v>
      </c>
      <c r="E25" s="60">
        <v>2.112</v>
      </c>
      <c r="F25" s="60">
        <v>15.5</v>
      </c>
      <c r="G25" s="60">
        <f t="shared" si="2"/>
        <v>2.300000000000014</v>
      </c>
      <c r="H25" s="60">
        <f t="shared" si="0"/>
        <v>482.81439655172414</v>
      </c>
      <c r="I25" s="60">
        <f t="shared" si="3"/>
        <v>-9.18780211404092</v>
      </c>
      <c r="J25" s="239">
        <f t="shared" si="4"/>
        <v>-9.653623428399886</v>
      </c>
      <c r="K25" s="61">
        <v>24.36</v>
      </c>
      <c r="L25" s="61">
        <v>20.2</v>
      </c>
      <c r="M25" s="61" t="s">
        <v>823</v>
      </c>
      <c r="N25" s="61">
        <v>48.71</v>
      </c>
      <c r="O25" s="63" t="s">
        <v>231</v>
      </c>
      <c r="P25" s="92" t="s">
        <v>797</v>
      </c>
      <c r="Q25" s="92" t="s">
        <v>872</v>
      </c>
      <c r="R25" s="92"/>
      <c r="S25" s="307">
        <v>38.03441084462982</v>
      </c>
      <c r="T25" s="308">
        <v>230.9</v>
      </c>
      <c r="U25" s="308">
        <v>230.42752867570385</v>
      </c>
      <c r="V25" s="379">
        <f t="shared" si="1"/>
        <v>38.03441084462982</v>
      </c>
      <c r="W25" s="294">
        <v>0.9920689655172413</v>
      </c>
    </row>
    <row r="26" spans="1:23" ht="12.75">
      <c r="A26" s="91" t="s">
        <v>883</v>
      </c>
      <c r="B26" s="60">
        <v>2.4133219999999995</v>
      </c>
      <c r="C26" s="60">
        <v>9.73</v>
      </c>
      <c r="D26" s="60">
        <v>2.63</v>
      </c>
      <c r="E26" s="60">
        <v>2.22</v>
      </c>
      <c r="F26" s="60">
        <v>15.71</v>
      </c>
      <c r="G26" s="60">
        <f t="shared" si="2"/>
        <v>5.499999999999995</v>
      </c>
      <c r="H26" s="60">
        <f t="shared" si="0"/>
        <v>535.2359482758619</v>
      </c>
      <c r="I26" s="60">
        <f t="shared" si="3"/>
        <v>-9.425452744412816</v>
      </c>
      <c r="J26" s="239">
        <f t="shared" si="4"/>
        <v>-9.847795698689005</v>
      </c>
      <c r="K26" s="61">
        <v>23.7</v>
      </c>
      <c r="L26" s="61">
        <v>16.4</v>
      </c>
      <c r="M26" s="61" t="s">
        <v>823</v>
      </c>
      <c r="N26" s="61">
        <v>27.2</v>
      </c>
      <c r="O26" s="63" t="s">
        <v>210</v>
      </c>
      <c r="P26" s="92" t="s">
        <v>797</v>
      </c>
      <c r="Q26" s="63" t="s">
        <v>872</v>
      </c>
      <c r="R26" s="92"/>
      <c r="S26" s="307">
        <v>48.91915641476274</v>
      </c>
      <c r="T26" s="308">
        <v>240.1</v>
      </c>
      <c r="U26" s="308">
        <v>239.1353251318102</v>
      </c>
      <c r="V26" s="379">
        <f t="shared" si="1"/>
        <v>48.91915641476274</v>
      </c>
      <c r="W26" s="294">
        <v>0.9810344827586207</v>
      </c>
    </row>
    <row r="27" spans="1:23" ht="12.75">
      <c r="A27" s="91" t="s">
        <v>884</v>
      </c>
      <c r="B27" s="60">
        <v>2.4133219999999995</v>
      </c>
      <c r="C27" s="60">
        <v>9.73</v>
      </c>
      <c r="D27" s="60">
        <v>2.3</v>
      </c>
      <c r="E27" s="60">
        <v>2.3</v>
      </c>
      <c r="F27" s="60">
        <v>15.58</v>
      </c>
      <c r="G27" s="60">
        <f t="shared" si="2"/>
        <v>5.499999999999995</v>
      </c>
      <c r="H27" s="60">
        <f t="shared" si="0"/>
        <v>567.1734482758621</v>
      </c>
      <c r="I27" s="60">
        <f t="shared" si="3"/>
        <v>-9.807158915382207</v>
      </c>
      <c r="J27" s="239">
        <f t="shared" si="4"/>
        <v>-10.20678022106939</v>
      </c>
      <c r="K27" s="61">
        <v>23.7</v>
      </c>
      <c r="L27" s="61">
        <v>16.4</v>
      </c>
      <c r="M27" s="61" t="s">
        <v>823</v>
      </c>
      <c r="N27" s="61">
        <v>27.2</v>
      </c>
      <c r="O27" s="63" t="s">
        <v>210</v>
      </c>
      <c r="P27" s="92" t="s">
        <v>797</v>
      </c>
      <c r="Q27" s="63" t="s">
        <v>872</v>
      </c>
      <c r="R27" s="92"/>
      <c r="S27" s="307">
        <v>55.28998242530758</v>
      </c>
      <c r="T27" s="308">
        <v>245.10000000000002</v>
      </c>
      <c r="U27" s="308">
        <v>244.23198594024606</v>
      </c>
      <c r="V27" s="379">
        <f t="shared" si="1"/>
        <v>55.28998242530758</v>
      </c>
      <c r="W27" s="294">
        <v>0.9810344827586207</v>
      </c>
    </row>
    <row r="28" spans="1:23" ht="12.75">
      <c r="A28" s="91" t="s">
        <v>726</v>
      </c>
      <c r="B28" s="60">
        <v>2.662976</v>
      </c>
      <c r="C28" s="60">
        <v>9.94</v>
      </c>
      <c r="D28" s="60">
        <v>2.65</v>
      </c>
      <c r="E28" s="60">
        <v>2.26</v>
      </c>
      <c r="F28" s="60">
        <v>15.76</v>
      </c>
      <c r="G28" s="60">
        <f t="shared" si="2"/>
        <v>3.65999999999999</v>
      </c>
      <c r="H28" s="60">
        <f t="shared" si="0"/>
        <v>569.9905560344828</v>
      </c>
      <c r="I28" s="60">
        <f t="shared" si="3"/>
        <v>-9.648676600653179</v>
      </c>
      <c r="J28" s="239">
        <f t="shared" si="4"/>
        <v>-10.046410562896149</v>
      </c>
      <c r="K28" s="61">
        <v>18.4</v>
      </c>
      <c r="L28" s="61">
        <v>16.1</v>
      </c>
      <c r="M28" s="61" t="s">
        <v>823</v>
      </c>
      <c r="N28" s="61">
        <v>204.9</v>
      </c>
      <c r="O28" s="63" t="s">
        <v>160</v>
      </c>
      <c r="P28" s="92" t="s">
        <v>798</v>
      </c>
      <c r="Q28" s="63" t="s">
        <v>863</v>
      </c>
      <c r="R28" s="92"/>
      <c r="S28" s="307">
        <v>55.49303275825942</v>
      </c>
      <c r="T28" s="308">
        <v>244.97</v>
      </c>
      <c r="U28" s="308">
        <v>244.39442620660753</v>
      </c>
      <c r="V28" s="379">
        <f t="shared" si="1"/>
        <v>55.49303275825942</v>
      </c>
      <c r="W28" s="294">
        <v>0.9873793103448276</v>
      </c>
    </row>
    <row r="29" spans="1:25" s="9" customFormat="1" ht="12.75">
      <c r="A29" s="91" t="s">
        <v>727</v>
      </c>
      <c r="B29" s="60">
        <v>2.662976</v>
      </c>
      <c r="C29" s="60">
        <v>9.94</v>
      </c>
      <c r="D29" s="60">
        <v>2.21</v>
      </c>
      <c r="E29" s="60">
        <v>2.03</v>
      </c>
      <c r="F29" s="60">
        <v>15.17</v>
      </c>
      <c r="G29" s="60">
        <f t="shared" si="2"/>
        <v>3.65999999999999</v>
      </c>
      <c r="H29" s="60">
        <f t="shared" si="0"/>
        <v>537.8614310344828</v>
      </c>
      <c r="I29" s="60">
        <f t="shared" si="3"/>
        <v>-9.986704030112612</v>
      </c>
      <c r="J29" s="239">
        <f t="shared" si="4"/>
        <v>-10.407082012967937</v>
      </c>
      <c r="K29" s="61">
        <v>18.4</v>
      </c>
      <c r="L29" s="61">
        <v>16.1</v>
      </c>
      <c r="M29" s="61" t="s">
        <v>823</v>
      </c>
      <c r="N29" s="61">
        <v>204.9</v>
      </c>
      <c r="O29" s="63" t="s">
        <v>160</v>
      </c>
      <c r="P29" s="92" t="s">
        <v>798</v>
      </c>
      <c r="Q29" s="92" t="s">
        <v>863</v>
      </c>
      <c r="R29" s="92"/>
      <c r="S29" s="307">
        <v>49.12516588670812</v>
      </c>
      <c r="T29" s="308">
        <v>239.94</v>
      </c>
      <c r="U29" s="308">
        <v>239.3001327093665</v>
      </c>
      <c r="V29" s="379">
        <f t="shared" si="1"/>
        <v>49.12516588670812</v>
      </c>
      <c r="W29" s="294">
        <v>0.9873793103448276</v>
      </c>
      <c r="Y29"/>
    </row>
    <row r="30" spans="1:25" s="9" customFormat="1" ht="12.75">
      <c r="A30" s="91" t="s">
        <v>1318</v>
      </c>
      <c r="B30" s="60">
        <v>2.746194</v>
      </c>
      <c r="C30" s="60">
        <v>13.34</v>
      </c>
      <c r="D30" s="60">
        <v>4.17</v>
      </c>
      <c r="E30" s="60">
        <v>3.4</v>
      </c>
      <c r="F30" s="60">
        <v>19.3</v>
      </c>
      <c r="G30" s="60">
        <f t="shared" si="2"/>
        <v>5.199999999999985</v>
      </c>
      <c r="H30" s="60">
        <f t="shared" si="0"/>
        <v>570.3231465517241</v>
      </c>
      <c r="I30" s="60">
        <f t="shared" si="3"/>
        <v>-6.111209977742998</v>
      </c>
      <c r="J30" s="239">
        <f t="shared" si="4"/>
        <v>-6.508722295114779</v>
      </c>
      <c r="K30" s="61">
        <v>26.8</v>
      </c>
      <c r="L30" s="61">
        <v>23.6</v>
      </c>
      <c r="M30" s="61">
        <v>24.5</v>
      </c>
      <c r="N30" s="61">
        <v>52.7</v>
      </c>
      <c r="O30" s="59" t="s">
        <v>171</v>
      </c>
      <c r="P30" s="62" t="s">
        <v>797</v>
      </c>
      <c r="Q30" s="93" t="s">
        <v>863</v>
      </c>
      <c r="R30" s="93"/>
      <c r="S30" s="310">
        <v>55.859375</v>
      </c>
      <c r="T30" s="308">
        <v>245.5</v>
      </c>
      <c r="U30" s="308">
        <v>244.6875</v>
      </c>
      <c r="V30" s="379">
        <f t="shared" si="1"/>
        <v>55.859375</v>
      </c>
      <c r="W30" s="294">
        <v>0.9820689655172414</v>
      </c>
      <c r="Y30"/>
    </row>
    <row r="31" spans="1:25" s="9" customFormat="1" ht="12.75">
      <c r="A31" s="91" t="s">
        <v>851</v>
      </c>
      <c r="B31" s="60">
        <v>2.7878030000000003</v>
      </c>
      <c r="C31" s="60">
        <v>10.49</v>
      </c>
      <c r="D31" s="60">
        <v>2.79</v>
      </c>
      <c r="E31" s="60">
        <v>2.5</v>
      </c>
      <c r="F31" s="60">
        <v>16.4</v>
      </c>
      <c r="G31" s="60">
        <f t="shared" si="2"/>
        <v>3.149999999999995</v>
      </c>
      <c r="H31" s="60">
        <f t="shared" si="0"/>
        <v>613.4784181034483</v>
      </c>
      <c r="I31" s="60">
        <f t="shared" si="3"/>
        <v>-9.327992890459956</v>
      </c>
      <c r="J31" s="239">
        <f t="shared" si="4"/>
        <v>-9.698701143927362</v>
      </c>
      <c r="K31" s="61">
        <v>19.8</v>
      </c>
      <c r="L31" s="61">
        <v>17.1</v>
      </c>
      <c r="M31" s="61" t="s">
        <v>823</v>
      </c>
      <c r="N31" s="61">
        <v>199.9</v>
      </c>
      <c r="O31" s="59" t="s">
        <v>191</v>
      </c>
      <c r="P31" s="93" t="s">
        <v>847</v>
      </c>
      <c r="Q31" s="93" t="s">
        <v>863</v>
      </c>
      <c r="R31" s="93"/>
      <c r="S31" s="310">
        <v>63.9981697751438</v>
      </c>
      <c r="T31" s="308">
        <v>251.62</v>
      </c>
      <c r="U31" s="308">
        <v>251.19853582011504</v>
      </c>
      <c r="V31" s="379">
        <f t="shared" si="1"/>
        <v>63.9981697751438</v>
      </c>
      <c r="W31" s="294">
        <v>0.9891379310344828</v>
      </c>
      <c r="Y31"/>
    </row>
    <row r="32" spans="1:23" ht="12.75">
      <c r="A32" s="91" t="s">
        <v>864</v>
      </c>
      <c r="B32" s="60">
        <v>2.7878030000000003</v>
      </c>
      <c r="C32" s="60">
        <v>10.49</v>
      </c>
      <c r="D32" s="60">
        <v>3</v>
      </c>
      <c r="E32" s="60">
        <v>2.43</v>
      </c>
      <c r="F32" s="60">
        <v>16.43</v>
      </c>
      <c r="G32" s="60">
        <f t="shared" si="2"/>
        <v>3.4500000000000055</v>
      </c>
      <c r="H32" s="60">
        <f t="shared" si="0"/>
        <v>587.9085948275863</v>
      </c>
      <c r="I32" s="60">
        <f t="shared" si="3"/>
        <v>-9.113098093282364</v>
      </c>
      <c r="J32" s="239">
        <f t="shared" si="4"/>
        <v>-9.499233117703458</v>
      </c>
      <c r="K32" s="61">
        <v>19.8</v>
      </c>
      <c r="L32" s="61">
        <v>17.1</v>
      </c>
      <c r="M32" s="61" t="s">
        <v>823</v>
      </c>
      <c r="N32" s="61">
        <v>199.9</v>
      </c>
      <c r="O32" s="59" t="s">
        <v>191</v>
      </c>
      <c r="P32" s="93" t="s">
        <v>847</v>
      </c>
      <c r="Q32" s="93" t="s">
        <v>863</v>
      </c>
      <c r="R32" s="93"/>
      <c r="S32" s="310">
        <v>59.001046937707216</v>
      </c>
      <c r="T32" s="308">
        <v>247.70999999999998</v>
      </c>
      <c r="U32" s="308">
        <v>247.20083755016577</v>
      </c>
      <c r="V32" s="379">
        <f t="shared" si="1"/>
        <v>59.001046937707216</v>
      </c>
      <c r="W32" s="294">
        <v>0.988103448275862</v>
      </c>
    </row>
    <row r="33" spans="1:25" s="9" customFormat="1" ht="12.75">
      <c r="A33" s="91" t="s">
        <v>800</v>
      </c>
      <c r="B33" s="60">
        <v>2.8918254999999995</v>
      </c>
      <c r="C33" s="60">
        <v>10.6</v>
      </c>
      <c r="D33" s="60">
        <v>2.84</v>
      </c>
      <c r="E33" s="60">
        <v>2.49</v>
      </c>
      <c r="F33" s="60">
        <v>16.51</v>
      </c>
      <c r="G33" s="60">
        <f t="shared" si="2"/>
        <v>3.710000000000008</v>
      </c>
      <c r="H33" s="60">
        <f t="shared" si="0"/>
        <v>598.3796896551725</v>
      </c>
      <c r="I33" s="60">
        <f t="shared" si="3"/>
        <v>-9.109768441806377</v>
      </c>
      <c r="J33" s="239">
        <f t="shared" si="4"/>
        <v>-9.489433318457415</v>
      </c>
      <c r="K33" s="61">
        <v>20.4</v>
      </c>
      <c r="L33" s="61">
        <v>16.1</v>
      </c>
      <c r="M33" s="61" t="s">
        <v>823</v>
      </c>
      <c r="N33" s="61">
        <v>48</v>
      </c>
      <c r="O33" s="63" t="s">
        <v>236</v>
      </c>
      <c r="P33" s="92" t="s">
        <v>788</v>
      </c>
      <c r="Q33" s="92" t="s">
        <v>863</v>
      </c>
      <c r="R33" s="92"/>
      <c r="S33" s="307">
        <v>61.13032240036329</v>
      </c>
      <c r="T33" s="308">
        <v>249.43</v>
      </c>
      <c r="U33" s="308">
        <v>248.90425792029063</v>
      </c>
      <c r="V33" s="379">
        <f t="shared" si="1"/>
        <v>61.13032240036329</v>
      </c>
      <c r="W33" s="294">
        <v>0.9872068965517241</v>
      </c>
      <c r="Y33"/>
    </row>
    <row r="34" spans="1:25" s="9" customFormat="1" ht="12.75">
      <c r="A34" s="91" t="s">
        <v>22</v>
      </c>
      <c r="B34" s="60">
        <v>2.8918254999999995</v>
      </c>
      <c r="C34" s="60">
        <v>10.6</v>
      </c>
      <c r="D34" s="60">
        <v>2.6</v>
      </c>
      <c r="E34" s="60">
        <v>2.2</v>
      </c>
      <c r="F34" s="60">
        <v>16.19</v>
      </c>
      <c r="G34" s="60">
        <f t="shared" si="2"/>
        <v>3.710000000000008</v>
      </c>
      <c r="H34" s="60">
        <f t="shared" si="0"/>
        <v>497.2655646551724</v>
      </c>
      <c r="I34" s="60">
        <f t="shared" si="3"/>
        <v>-8.625883856387315</v>
      </c>
      <c r="J34" s="239">
        <f t="shared" si="4"/>
        <v>-9.078849532485908</v>
      </c>
      <c r="K34" s="61">
        <v>20.4</v>
      </c>
      <c r="L34" s="61">
        <v>16.1</v>
      </c>
      <c r="M34" s="61" t="s">
        <v>823</v>
      </c>
      <c r="N34" s="61">
        <v>48</v>
      </c>
      <c r="O34" s="59" t="s">
        <v>278</v>
      </c>
      <c r="P34" s="93" t="s">
        <v>788</v>
      </c>
      <c r="Q34" s="93" t="s">
        <v>863</v>
      </c>
      <c r="R34" s="93"/>
      <c r="S34" s="310">
        <v>41.08639840720947</v>
      </c>
      <c r="T34" s="308">
        <v>233.6</v>
      </c>
      <c r="U34" s="308">
        <v>232.86911872576758</v>
      </c>
      <c r="V34" s="379">
        <f t="shared" si="1"/>
        <v>41.08639840720947</v>
      </c>
      <c r="W34" s="294">
        <v>0.9872068965517241</v>
      </c>
      <c r="Y34"/>
    </row>
    <row r="35" spans="1:25" s="5" customFormat="1" ht="12.75">
      <c r="A35" s="91" t="s">
        <v>1320</v>
      </c>
      <c r="B35" s="60">
        <v>2.8918254999999995</v>
      </c>
      <c r="C35" s="60">
        <v>10.58</v>
      </c>
      <c r="D35" s="60">
        <v>2.838</v>
      </c>
      <c r="E35" s="60">
        <v>2.489</v>
      </c>
      <c r="F35" s="60">
        <v>16.5</v>
      </c>
      <c r="G35" s="60">
        <f t="shared" si="2"/>
        <v>4.269999999999988</v>
      </c>
      <c r="H35" s="60">
        <f t="shared" si="0"/>
        <v>578.2348362068965</v>
      </c>
      <c r="I35" s="60">
        <f t="shared" si="3"/>
        <v>-8.971042525312527</v>
      </c>
      <c r="J35" s="239">
        <f t="shared" si="4"/>
        <v>-9.363354265339638</v>
      </c>
      <c r="K35" s="61">
        <v>22.54</v>
      </c>
      <c r="L35" s="61">
        <v>15.2</v>
      </c>
      <c r="M35" s="61" t="s">
        <v>823</v>
      </c>
      <c r="N35" s="61">
        <v>48.63</v>
      </c>
      <c r="O35" s="59" t="s">
        <v>225</v>
      </c>
      <c r="P35" s="93" t="s">
        <v>788</v>
      </c>
      <c r="Q35" s="93" t="s">
        <v>863</v>
      </c>
      <c r="R35" s="93"/>
      <c r="S35" s="310">
        <v>57.24897630630313</v>
      </c>
      <c r="T35" s="308">
        <v>246.45</v>
      </c>
      <c r="U35" s="308">
        <v>245.7991810450425</v>
      </c>
      <c r="V35" s="379">
        <f t="shared" si="1"/>
        <v>57.24897630630313</v>
      </c>
      <c r="W35" s="294">
        <v>0.9852758620689656</v>
      </c>
      <c r="Y35"/>
    </row>
    <row r="36" spans="1:23" ht="12.75">
      <c r="A36" s="91" t="s">
        <v>1152</v>
      </c>
      <c r="B36" s="60">
        <v>2.9958479999999996</v>
      </c>
      <c r="C36" s="60">
        <v>10.59</v>
      </c>
      <c r="D36" s="60">
        <v>2.88</v>
      </c>
      <c r="E36" s="60">
        <v>2.47</v>
      </c>
      <c r="F36" s="60">
        <v>16.55</v>
      </c>
      <c r="G36" s="60">
        <f t="shared" si="2"/>
        <v>4.499999999999993</v>
      </c>
      <c r="H36" s="60">
        <f t="shared" si="0"/>
        <v>553.8257758620691</v>
      </c>
      <c r="I36" s="60">
        <f t="shared" si="3"/>
        <v>-8.733731645806625</v>
      </c>
      <c r="J36" s="239">
        <f t="shared" si="4"/>
        <v>-9.142544601617825</v>
      </c>
      <c r="K36" s="61">
        <v>23.17</v>
      </c>
      <c r="L36" s="61">
        <v>17.4</v>
      </c>
      <c r="M36" s="61" t="s">
        <v>823</v>
      </c>
      <c r="N36" s="61">
        <v>47.2</v>
      </c>
      <c r="O36" s="59" t="s">
        <v>773</v>
      </c>
      <c r="P36" s="62" t="s">
        <v>796</v>
      </c>
      <c r="Q36" s="62" t="s">
        <v>872</v>
      </c>
      <c r="R36" s="59"/>
      <c r="S36" s="311">
        <v>52.44308231173381</v>
      </c>
      <c r="T36" s="355">
        <v>242.70000000000002</v>
      </c>
      <c r="U36" s="308">
        <v>241.95446584938705</v>
      </c>
      <c r="V36" s="379">
        <f t="shared" si="1"/>
        <v>52.44308231173381</v>
      </c>
      <c r="W36" s="294">
        <v>0.9844827586206897</v>
      </c>
    </row>
    <row r="37" spans="1:25" s="9" customFormat="1" ht="12.75">
      <c r="A37" s="91" t="s">
        <v>695</v>
      </c>
      <c r="B37" s="60">
        <v>3.0166524999999997</v>
      </c>
      <c r="C37" s="60">
        <v>10.56</v>
      </c>
      <c r="D37" s="60">
        <v>2.83</v>
      </c>
      <c r="E37" s="60">
        <v>2.46</v>
      </c>
      <c r="F37" s="60">
        <v>16.47</v>
      </c>
      <c r="G37" s="60">
        <f t="shared" si="2"/>
        <v>8.19999999999999</v>
      </c>
      <c r="H37" s="60">
        <f t="shared" si="0"/>
        <v>520.3024137931035</v>
      </c>
      <c r="I37" s="60">
        <f t="shared" si="3"/>
        <v>-8.542558406848006</v>
      </c>
      <c r="J37" s="239">
        <f t="shared" si="4"/>
        <v>-8.976437197162774</v>
      </c>
      <c r="K37" s="61">
        <v>22.8</v>
      </c>
      <c r="L37" s="61">
        <v>17.9</v>
      </c>
      <c r="M37" s="61" t="s">
        <v>823</v>
      </c>
      <c r="N37" s="61">
        <v>47.9</v>
      </c>
      <c r="O37" s="63" t="s">
        <v>160</v>
      </c>
      <c r="P37" s="92" t="s">
        <v>799</v>
      </c>
      <c r="Q37" s="92" t="s">
        <v>863</v>
      </c>
      <c r="R37" s="92"/>
      <c r="S37" s="307">
        <v>46.3804116394606</v>
      </c>
      <c r="T37" s="308">
        <v>238.6</v>
      </c>
      <c r="U37" s="308">
        <v>237.10432931156848</v>
      </c>
      <c r="V37" s="379">
        <f t="shared" si="1"/>
        <v>46.3804116394606</v>
      </c>
      <c r="W37" s="294">
        <v>0.9717241379310345</v>
      </c>
      <c r="Y37"/>
    </row>
    <row r="38" spans="1:25" s="9" customFormat="1" ht="12.75">
      <c r="A38" s="91" t="s">
        <v>1310</v>
      </c>
      <c r="B38" s="60">
        <v>3.037457</v>
      </c>
      <c r="C38" s="60">
        <v>10.85</v>
      </c>
      <c r="D38" s="60">
        <v>2.96</v>
      </c>
      <c r="E38" s="60">
        <v>2.606</v>
      </c>
      <c r="F38" s="60">
        <v>16.81</v>
      </c>
      <c r="G38" s="60">
        <f t="shared" si="2"/>
        <v>3.770000000000003</v>
      </c>
      <c r="H38" s="60">
        <f t="shared" si="0"/>
        <v>598.26075</v>
      </c>
      <c r="I38" s="60">
        <f t="shared" si="3"/>
        <v>-8.80890511086119</v>
      </c>
      <c r="J38" s="239">
        <f t="shared" si="4"/>
        <v>-9.188642262497858</v>
      </c>
      <c r="K38" s="61">
        <v>22.4</v>
      </c>
      <c r="L38" s="61">
        <v>14.8</v>
      </c>
      <c r="M38" s="61" t="s">
        <v>823</v>
      </c>
      <c r="N38" s="61">
        <v>47.7</v>
      </c>
      <c r="O38" s="60" t="s">
        <v>156</v>
      </c>
      <c r="P38" s="93" t="s">
        <v>799</v>
      </c>
      <c r="Q38" s="93" t="s">
        <v>863</v>
      </c>
      <c r="R38" s="93"/>
      <c r="S38" s="310">
        <v>61.1195542046606</v>
      </c>
      <c r="T38" s="308">
        <v>249.43</v>
      </c>
      <c r="U38" s="308">
        <v>248.89564336372848</v>
      </c>
      <c r="V38" s="379">
        <f t="shared" si="1"/>
        <v>61.1195542046606</v>
      </c>
      <c r="W38" s="294">
        <v>0.987</v>
      </c>
      <c r="Y38"/>
    </row>
    <row r="39" spans="1:25" s="9" customFormat="1" ht="12.75">
      <c r="A39" s="91" t="s">
        <v>1309</v>
      </c>
      <c r="B39" s="60">
        <v>3.0416179</v>
      </c>
      <c r="C39" s="60">
        <v>10.85</v>
      </c>
      <c r="D39" s="60">
        <v>2.97</v>
      </c>
      <c r="E39" s="60">
        <v>2.624</v>
      </c>
      <c r="F39" s="60">
        <v>16.82</v>
      </c>
      <c r="G39" s="60">
        <f t="shared" si="2"/>
        <v>3.770000000000003</v>
      </c>
      <c r="H39" s="60">
        <f t="shared" si="0"/>
        <v>615.3153749999997</v>
      </c>
      <c r="I39" s="60">
        <f t="shared" si="3"/>
        <v>-8.920977670208021</v>
      </c>
      <c r="J39" s="239">
        <f t="shared" si="4"/>
        <v>-9.29062500297086</v>
      </c>
      <c r="K39" s="61">
        <v>22.35</v>
      </c>
      <c r="L39" s="61">
        <v>14.8</v>
      </c>
      <c r="M39" s="61" t="s">
        <v>823</v>
      </c>
      <c r="N39" s="61">
        <v>47.69</v>
      </c>
      <c r="O39" s="60" t="s">
        <v>156</v>
      </c>
      <c r="P39" s="93" t="s">
        <v>799</v>
      </c>
      <c r="Q39" s="93" t="s">
        <v>863</v>
      </c>
      <c r="R39" s="93"/>
      <c r="S39" s="310">
        <v>64.5010131712259</v>
      </c>
      <c r="T39" s="308">
        <v>252.1</v>
      </c>
      <c r="U39" s="308">
        <v>251.60081053698073</v>
      </c>
      <c r="V39" s="379">
        <f t="shared" si="1"/>
        <v>64.5010131712259</v>
      </c>
      <c r="W39" s="294">
        <v>0.987</v>
      </c>
      <c r="Y39"/>
    </row>
    <row r="40" spans="1:25" s="9" customFormat="1" ht="12.75">
      <c r="A40" s="91" t="s">
        <v>202</v>
      </c>
      <c r="B40" s="60">
        <v>3.0416179</v>
      </c>
      <c r="C40" s="60">
        <v>10.71</v>
      </c>
      <c r="D40" s="60">
        <v>2.876</v>
      </c>
      <c r="E40" s="60">
        <v>2.518</v>
      </c>
      <c r="F40" s="60">
        <v>16.63</v>
      </c>
      <c r="G40" s="60">
        <f t="shared" si="2"/>
        <v>3.0129999999999866</v>
      </c>
      <c r="H40" s="60">
        <f t="shared" si="0"/>
        <v>576.5300344827587</v>
      </c>
      <c r="I40" s="60">
        <f t="shared" si="3"/>
        <v>-8.828219369045474</v>
      </c>
      <c r="J40" s="239">
        <f t="shared" si="4"/>
        <v>-9.22164018135916</v>
      </c>
      <c r="K40" s="61">
        <v>22.2</v>
      </c>
      <c r="L40" s="61">
        <v>15.1</v>
      </c>
      <c r="M40" s="61" t="s">
        <v>823</v>
      </c>
      <c r="N40" s="61">
        <v>49.9</v>
      </c>
      <c r="O40" s="60" t="s">
        <v>227</v>
      </c>
      <c r="P40" s="93" t="s">
        <v>799</v>
      </c>
      <c r="Q40" s="93" t="s">
        <v>863</v>
      </c>
      <c r="R40" s="93"/>
      <c r="S40" s="310">
        <v>56.66110311616901</v>
      </c>
      <c r="T40" s="308">
        <v>245.793</v>
      </c>
      <c r="U40" s="308">
        <v>245.3288824929352</v>
      </c>
      <c r="V40" s="379">
        <f t="shared" si="1"/>
        <v>56.66110311616901</v>
      </c>
      <c r="W40" s="294">
        <v>0.9896103448275863</v>
      </c>
      <c r="Y40"/>
    </row>
    <row r="41" spans="1:25" s="9" customFormat="1" ht="12.75">
      <c r="A41" s="91" t="s">
        <v>279</v>
      </c>
      <c r="B41" s="60">
        <v>3.120675</v>
      </c>
      <c r="C41" s="60">
        <v>10.76</v>
      </c>
      <c r="D41" s="60">
        <v>2.89</v>
      </c>
      <c r="E41" s="60">
        <v>2.53</v>
      </c>
      <c r="F41" s="60">
        <v>16.69</v>
      </c>
      <c r="G41" s="60">
        <f t="shared" si="2"/>
        <v>7.900000000000013</v>
      </c>
      <c r="H41" s="60">
        <f t="shared" si="0"/>
        <v>529.2008620689655</v>
      </c>
      <c r="I41" s="60">
        <f t="shared" si="3"/>
        <v>-8.396205429823755</v>
      </c>
      <c r="J41" s="239">
        <f t="shared" si="4"/>
        <v>-8.823135637993314</v>
      </c>
      <c r="K41" s="61">
        <v>23.5</v>
      </c>
      <c r="L41" s="61">
        <v>17.9</v>
      </c>
      <c r="M41" s="61" t="s">
        <v>823</v>
      </c>
      <c r="N41" s="61">
        <v>50.7</v>
      </c>
      <c r="O41" s="59" t="s">
        <v>280</v>
      </c>
      <c r="P41" s="93" t="s">
        <v>797</v>
      </c>
      <c r="Q41" s="59" t="s">
        <v>872</v>
      </c>
      <c r="R41" s="93"/>
      <c r="S41" s="310">
        <v>48.121233605104585</v>
      </c>
      <c r="T41" s="308">
        <v>239.9</v>
      </c>
      <c r="U41" s="308">
        <v>238.49698688408367</v>
      </c>
      <c r="V41" s="379">
        <f t="shared" si="1"/>
        <v>48.121233605104585</v>
      </c>
      <c r="W41" s="294">
        <v>0.9727586206896551</v>
      </c>
      <c r="Y41"/>
    </row>
    <row r="42" spans="1:23" s="16" customFormat="1" ht="12.75">
      <c r="A42" s="94" t="s">
        <v>1375</v>
      </c>
      <c r="B42" s="65">
        <v>3.15</v>
      </c>
      <c r="C42" s="65">
        <v>10.3</v>
      </c>
      <c r="D42" s="65">
        <v>2.71</v>
      </c>
      <c r="E42" s="65">
        <v>1.88</v>
      </c>
      <c r="F42" s="65">
        <v>15.77</v>
      </c>
      <c r="G42" s="60">
        <f t="shared" si="2"/>
        <v>3.7589999999999923</v>
      </c>
      <c r="H42" s="60">
        <f t="shared" si="0"/>
        <v>344.0536681034482</v>
      </c>
      <c r="I42" s="60">
        <f t="shared" si="3"/>
        <v>-7.44626192406491</v>
      </c>
      <c r="J42" s="239">
        <f t="shared" si="4"/>
        <v>-8.086672735018716</v>
      </c>
      <c r="K42" s="66">
        <v>30.2</v>
      </c>
      <c r="L42" s="66">
        <v>20.9</v>
      </c>
      <c r="M42" s="66" t="s">
        <v>823</v>
      </c>
      <c r="N42" s="66">
        <v>50.4</v>
      </c>
      <c r="O42" s="68" t="s">
        <v>176</v>
      </c>
      <c r="P42" s="95" t="s">
        <v>788</v>
      </c>
      <c r="Q42" s="95" t="s">
        <v>863</v>
      </c>
      <c r="R42" s="95"/>
      <c r="S42" s="316">
        <v>10.716930838000138</v>
      </c>
      <c r="T42" s="366">
        <v>209.629</v>
      </c>
      <c r="U42" s="366">
        <v>208.5735446704001</v>
      </c>
      <c r="V42" s="382">
        <f t="shared" si="1"/>
        <v>10.716930838000138</v>
      </c>
      <c r="W42" s="353">
        <v>0.9870379310344828</v>
      </c>
    </row>
    <row r="43" spans="1:23" ht="12.75">
      <c r="A43" s="91" t="s">
        <v>658</v>
      </c>
      <c r="B43" s="60">
        <v>3.203893</v>
      </c>
      <c r="C43" s="60">
        <v>10.82</v>
      </c>
      <c r="D43" s="60">
        <v>2.863</v>
      </c>
      <c r="E43" s="60">
        <v>2.498</v>
      </c>
      <c r="F43" s="60">
        <v>16.7</v>
      </c>
      <c r="G43" s="60">
        <f t="shared" si="2"/>
        <v>2.799999999999999</v>
      </c>
      <c r="H43" s="60">
        <f t="shared" si="0"/>
        <v>525.2582327586207</v>
      </c>
      <c r="I43" s="60">
        <f t="shared" si="3"/>
        <v>-8.353728681481844</v>
      </c>
      <c r="J43" s="239">
        <f t="shared" si="4"/>
        <v>-8.783709914535226</v>
      </c>
      <c r="K43" s="61">
        <v>20.3</v>
      </c>
      <c r="L43" s="61">
        <v>18.4</v>
      </c>
      <c r="M43" s="61">
        <v>20.4</v>
      </c>
      <c r="N43" s="61">
        <v>28</v>
      </c>
      <c r="O43" s="63" t="s">
        <v>158</v>
      </c>
      <c r="P43" s="92" t="s">
        <v>797</v>
      </c>
      <c r="Q43" s="92" t="s">
        <v>872</v>
      </c>
      <c r="R43" s="92"/>
      <c r="S43" s="307">
        <v>46.48763927576603</v>
      </c>
      <c r="T43" s="308">
        <v>237.70000000000002</v>
      </c>
      <c r="U43" s="308">
        <v>237.19011142061282</v>
      </c>
      <c r="V43" s="379">
        <f t="shared" si="1"/>
        <v>46.48763927576603</v>
      </c>
      <c r="W43" s="294">
        <v>0.9903448275862069</v>
      </c>
    </row>
    <row r="44" spans="1:23" ht="12.75">
      <c r="A44" s="91" t="s">
        <v>282</v>
      </c>
      <c r="B44" s="60">
        <v>3.2663065</v>
      </c>
      <c r="C44" s="60">
        <v>11.11</v>
      </c>
      <c r="D44" s="60">
        <v>3.16</v>
      </c>
      <c r="E44" s="60">
        <v>2.84</v>
      </c>
      <c r="F44" s="60">
        <v>17.13</v>
      </c>
      <c r="G44" s="60">
        <f t="shared" si="2"/>
        <v>5.800000000000005</v>
      </c>
      <c r="H44" s="60">
        <f t="shared" si="0"/>
        <v>742.235</v>
      </c>
      <c r="I44" s="60">
        <f t="shared" si="3"/>
        <v>-9.425414295984243</v>
      </c>
      <c r="J44" s="239">
        <f t="shared" si="4"/>
        <v>-9.734041788585461</v>
      </c>
      <c r="K44" s="61">
        <v>16.9</v>
      </c>
      <c r="L44" s="61">
        <v>11.9</v>
      </c>
      <c r="M44" s="61">
        <v>16.9</v>
      </c>
      <c r="N44" s="61">
        <v>28.4</v>
      </c>
      <c r="O44" s="63" t="s">
        <v>283</v>
      </c>
      <c r="P44" s="92" t="s">
        <v>797</v>
      </c>
      <c r="Q44" s="92" t="s">
        <v>872</v>
      </c>
      <c r="R44" s="92"/>
      <c r="S44" s="307">
        <v>90.3061224489796</v>
      </c>
      <c r="T44" s="308">
        <v>272.6</v>
      </c>
      <c r="U44" s="308">
        <v>272.2448979591837</v>
      </c>
      <c r="V44" s="379">
        <f t="shared" si="1"/>
        <v>90.3061224489796</v>
      </c>
      <c r="W44" s="294">
        <v>0.98</v>
      </c>
    </row>
    <row r="45" spans="1:23" ht="12.75">
      <c r="A45" s="91" t="s">
        <v>70</v>
      </c>
      <c r="B45" s="60">
        <v>3.3620072</v>
      </c>
      <c r="C45" s="60">
        <v>10.81</v>
      </c>
      <c r="D45" s="60">
        <v>2.838</v>
      </c>
      <c r="E45" s="60">
        <v>2.461</v>
      </c>
      <c r="F45" s="60">
        <v>16.68</v>
      </c>
      <c r="G45" s="60">
        <f t="shared" si="2"/>
        <v>2.000000000000004</v>
      </c>
      <c r="H45" s="60">
        <f t="shared" si="0"/>
        <v>502.5715948275862</v>
      </c>
      <c r="I45" s="60">
        <f t="shared" si="3"/>
        <v>-8.181979387765544</v>
      </c>
      <c r="J45" s="239">
        <f t="shared" si="4"/>
        <v>-8.630401331048965</v>
      </c>
      <c r="K45" s="61">
        <v>22.01</v>
      </c>
      <c r="L45" s="61">
        <v>19.7</v>
      </c>
      <c r="M45" s="61">
        <v>22.1</v>
      </c>
      <c r="N45" s="61">
        <v>48.07</v>
      </c>
      <c r="O45" s="63" t="s">
        <v>225</v>
      </c>
      <c r="P45" s="92" t="s">
        <v>797</v>
      </c>
      <c r="Q45" s="92" t="s">
        <v>872</v>
      </c>
      <c r="R45" s="92"/>
      <c r="S45" s="307">
        <v>41.88802083333332</v>
      </c>
      <c r="T45" s="308">
        <v>233.89999999999998</v>
      </c>
      <c r="U45" s="308">
        <v>233.51041666666666</v>
      </c>
      <c r="V45" s="379">
        <f t="shared" si="1"/>
        <v>41.88802083333332</v>
      </c>
      <c r="W45" s="294">
        <v>0.993103448275862</v>
      </c>
    </row>
    <row r="46" spans="1:23" ht="12.75">
      <c r="A46" s="91" t="s">
        <v>284</v>
      </c>
      <c r="B46" s="60">
        <v>3.3911334999999996</v>
      </c>
      <c r="C46" s="60">
        <v>11.11</v>
      </c>
      <c r="D46" s="60">
        <v>3.1</v>
      </c>
      <c r="E46" s="60">
        <v>2.77</v>
      </c>
      <c r="F46" s="60">
        <v>17.04</v>
      </c>
      <c r="G46" s="60">
        <f t="shared" si="2"/>
        <v>4.800000000000003</v>
      </c>
      <c r="H46" s="60">
        <f t="shared" si="0"/>
        <v>705.2535775862067</v>
      </c>
      <c r="I46" s="60">
        <f t="shared" si="3"/>
        <v>-9.293452979071734</v>
      </c>
      <c r="J46" s="239">
        <f t="shared" si="4"/>
        <v>-9.617674309202961</v>
      </c>
      <c r="K46" s="61">
        <v>17.8</v>
      </c>
      <c r="L46" s="61">
        <v>11.9</v>
      </c>
      <c r="M46" s="61">
        <v>17.7</v>
      </c>
      <c r="N46" s="61">
        <v>19.5</v>
      </c>
      <c r="O46" s="63" t="s">
        <v>285</v>
      </c>
      <c r="P46" s="92"/>
      <c r="Q46" s="92"/>
      <c r="R46" s="92"/>
      <c r="S46" s="307">
        <v>82.63061009817669</v>
      </c>
      <c r="T46" s="308">
        <v>266.5</v>
      </c>
      <c r="U46" s="308">
        <v>266.10448807854135</v>
      </c>
      <c r="V46" s="379">
        <f t="shared" si="1"/>
        <v>82.63061009817669</v>
      </c>
      <c r="W46" s="294">
        <v>0.983448275862069</v>
      </c>
    </row>
    <row r="47" spans="1:23" ht="12.75">
      <c r="A47" s="91" t="s">
        <v>860</v>
      </c>
      <c r="B47" s="60">
        <v>3.4743514999999996</v>
      </c>
      <c r="C47" s="60">
        <v>10.74</v>
      </c>
      <c r="D47" s="60">
        <v>2.89</v>
      </c>
      <c r="E47" s="60">
        <v>2.51</v>
      </c>
      <c r="F47" s="60">
        <v>16.68</v>
      </c>
      <c r="G47" s="60">
        <f t="shared" si="2"/>
        <v>5.700000000000002</v>
      </c>
      <c r="H47" s="60">
        <f t="shared" si="0"/>
        <v>508.01198275862083</v>
      </c>
      <c r="I47" s="60">
        <f t="shared" si="3"/>
        <v>-8.22873956348036</v>
      </c>
      <c r="J47" s="239">
        <f t="shared" si="4"/>
        <v>-8.672596485490292</v>
      </c>
      <c r="K47" s="61">
        <v>25.3</v>
      </c>
      <c r="L47" s="61">
        <v>19.5</v>
      </c>
      <c r="M47" s="61">
        <v>25.3</v>
      </c>
      <c r="N47" s="61">
        <v>45.1</v>
      </c>
      <c r="O47" s="63" t="s">
        <v>156</v>
      </c>
      <c r="P47" s="92" t="s">
        <v>797</v>
      </c>
      <c r="Q47" s="92" t="s">
        <v>872</v>
      </c>
      <c r="R47" s="92"/>
      <c r="S47" s="307">
        <v>43.51916989096029</v>
      </c>
      <c r="T47" s="308">
        <v>235.9</v>
      </c>
      <c r="U47" s="308">
        <v>234.81533591276823</v>
      </c>
      <c r="V47" s="379">
        <f t="shared" si="1"/>
        <v>43.51916989096029</v>
      </c>
      <c r="W47" s="294">
        <v>0.9803448275862069</v>
      </c>
    </row>
    <row r="48" spans="1:23" ht="12.75">
      <c r="A48" s="91" t="s">
        <v>1184</v>
      </c>
      <c r="B48" s="60">
        <v>3.4951559999999997</v>
      </c>
      <c r="C48" s="60">
        <v>10.94</v>
      </c>
      <c r="D48" s="60">
        <v>2.91</v>
      </c>
      <c r="E48" s="60">
        <v>2.56</v>
      </c>
      <c r="F48" s="60">
        <v>16.84</v>
      </c>
      <c r="G48" s="60">
        <f t="shared" si="2"/>
        <v>3.499999999999991</v>
      </c>
      <c r="H48" s="60">
        <f t="shared" si="0"/>
        <v>530.8968534482759</v>
      </c>
      <c r="I48" s="60">
        <f t="shared" si="3"/>
        <v>-8.260101513458654</v>
      </c>
      <c r="J48" s="239">
        <f t="shared" si="4"/>
        <v>-8.685732558526507</v>
      </c>
      <c r="K48" s="61">
        <v>19.7</v>
      </c>
      <c r="L48" s="61">
        <v>15.5</v>
      </c>
      <c r="M48" s="61">
        <v>20.2</v>
      </c>
      <c r="N48" s="61">
        <v>47.5</v>
      </c>
      <c r="O48" s="63" t="s">
        <v>230</v>
      </c>
      <c r="P48" s="92" t="s">
        <v>797</v>
      </c>
      <c r="Q48" s="92" t="s">
        <v>872</v>
      </c>
      <c r="R48" s="92"/>
      <c r="S48" s="307">
        <v>47.71815008726005</v>
      </c>
      <c r="T48" s="308">
        <v>238.8</v>
      </c>
      <c r="U48" s="308">
        <v>238.17452006980804</v>
      </c>
      <c r="V48" s="379">
        <f t="shared" si="1"/>
        <v>47.71815008726005</v>
      </c>
      <c r="W48" s="294">
        <v>0.9879310344827587</v>
      </c>
    </row>
    <row r="49" spans="1:23" ht="12.75">
      <c r="A49" s="91" t="s">
        <v>203</v>
      </c>
      <c r="B49" s="60">
        <v>3.4949479549999998</v>
      </c>
      <c r="C49" s="60">
        <v>10.94</v>
      </c>
      <c r="D49" s="60">
        <v>2.915</v>
      </c>
      <c r="E49" s="60">
        <v>2.567</v>
      </c>
      <c r="F49" s="60">
        <v>16.88</v>
      </c>
      <c r="G49" s="60">
        <f t="shared" si="2"/>
        <v>3.039000000000013</v>
      </c>
      <c r="H49" s="60">
        <f t="shared" si="0"/>
        <v>544.8028814655174</v>
      </c>
      <c r="I49" s="60">
        <f t="shared" si="3"/>
        <v>-8.332393958967714</v>
      </c>
      <c r="J49" s="239">
        <f t="shared" si="4"/>
        <v>-8.747663872252918</v>
      </c>
      <c r="K49" s="61">
        <v>20.7</v>
      </c>
      <c r="L49" s="61">
        <v>16.7</v>
      </c>
      <c r="M49" s="61">
        <v>21.3</v>
      </c>
      <c r="N49" s="61">
        <v>50.03</v>
      </c>
      <c r="O49" s="63" t="s">
        <v>319</v>
      </c>
      <c r="P49" s="92" t="s">
        <v>799</v>
      </c>
      <c r="Q49" s="92" t="s">
        <v>863</v>
      </c>
      <c r="R49" s="92"/>
      <c r="S49" s="307">
        <v>50.39164729701948</v>
      </c>
      <c r="T49" s="308">
        <v>240.834</v>
      </c>
      <c r="U49" s="308">
        <v>240.31331783761559</v>
      </c>
      <c r="V49" s="379">
        <f t="shared" si="1"/>
        <v>50.39164729701948</v>
      </c>
      <c r="W49" s="294">
        <v>0.9895206896551724</v>
      </c>
    </row>
    <row r="50" spans="1:23" ht="12.75">
      <c r="A50" s="91" t="s">
        <v>1176</v>
      </c>
      <c r="B50" s="60">
        <v>3.5159605</v>
      </c>
      <c r="C50" s="60">
        <v>11.41</v>
      </c>
      <c r="D50" s="60">
        <v>3.18</v>
      </c>
      <c r="E50" s="60">
        <v>2.86</v>
      </c>
      <c r="F50" s="60">
        <v>17.26</v>
      </c>
      <c r="G50" s="60">
        <f t="shared" si="2"/>
        <v>5.700000000000002</v>
      </c>
      <c r="H50" s="60">
        <f t="shared" si="0"/>
        <v>782.6744827586207</v>
      </c>
      <c r="I50" s="60">
        <f t="shared" si="3"/>
        <v>-9.525811749112673</v>
      </c>
      <c r="J50" s="239">
        <f t="shared" si="4"/>
        <v>-9.819019048498031</v>
      </c>
      <c r="K50" s="61">
        <v>12.7</v>
      </c>
      <c r="L50" s="61">
        <v>13.9</v>
      </c>
      <c r="M50" s="61">
        <v>19.7</v>
      </c>
      <c r="N50" s="61">
        <v>48.4</v>
      </c>
      <c r="O50" s="63" t="s">
        <v>285</v>
      </c>
      <c r="P50" s="92" t="s">
        <v>797</v>
      </c>
      <c r="Q50" s="92" t="s">
        <v>872</v>
      </c>
      <c r="R50" s="92"/>
      <c r="S50" s="307">
        <v>98.34681674287722</v>
      </c>
      <c r="T50" s="308">
        <v>278.9</v>
      </c>
      <c r="U50" s="308">
        <v>278.6774533943018</v>
      </c>
      <c r="V50" s="379">
        <f t="shared" si="1"/>
        <v>98.34681674287722</v>
      </c>
      <c r="W50" s="294">
        <v>0.9803448275862069</v>
      </c>
    </row>
    <row r="51" spans="1:23" ht="12.75">
      <c r="A51" s="91" t="s">
        <v>1376</v>
      </c>
      <c r="B51" s="60">
        <v>3.6428679499999994</v>
      </c>
      <c r="C51" s="60">
        <v>10.93</v>
      </c>
      <c r="D51" s="60">
        <v>2.89</v>
      </c>
      <c r="E51" s="60">
        <v>2.13</v>
      </c>
      <c r="F51" s="60">
        <v>16.5</v>
      </c>
      <c r="G51" s="60">
        <f t="shared" si="2"/>
        <v>4.930000000000004</v>
      </c>
      <c r="H51" s="60">
        <f t="shared" si="0"/>
        <v>371.7919375</v>
      </c>
      <c r="I51" s="60">
        <f t="shared" si="3"/>
        <v>-7.0529996763806935</v>
      </c>
      <c r="J51" s="239">
        <f t="shared" si="4"/>
        <v>-7.648758416307075</v>
      </c>
      <c r="K51" s="61">
        <v>25.63</v>
      </c>
      <c r="L51" s="61">
        <v>18.5</v>
      </c>
      <c r="M51" s="61">
        <v>25.63</v>
      </c>
      <c r="N51" s="61">
        <v>50.6</v>
      </c>
      <c r="O51" s="63" t="s">
        <v>241</v>
      </c>
      <c r="P51" s="92" t="s">
        <v>788</v>
      </c>
      <c r="Q51" s="92" t="s">
        <v>863</v>
      </c>
      <c r="R51" s="92"/>
      <c r="S51" s="307">
        <v>16.28306205493388</v>
      </c>
      <c r="T51" s="308">
        <v>214.335</v>
      </c>
      <c r="U51" s="308">
        <v>213.0264496439471</v>
      </c>
      <c r="V51" s="379">
        <f t="shared" si="1"/>
        <v>16.28306205493388</v>
      </c>
      <c r="W51" s="294">
        <v>0.983</v>
      </c>
    </row>
    <row r="52" spans="1:23" ht="12.75">
      <c r="A52" s="91" t="s">
        <v>1072</v>
      </c>
      <c r="B52" s="60">
        <v>3.703201</v>
      </c>
      <c r="C52" s="60">
        <v>11.21</v>
      </c>
      <c r="D52" s="60">
        <v>2.98</v>
      </c>
      <c r="E52" s="60">
        <v>2.63</v>
      </c>
      <c r="F52" s="60">
        <v>17.1</v>
      </c>
      <c r="G52" s="60">
        <f t="shared" si="2"/>
        <v>3.5999999999999943</v>
      </c>
      <c r="H52" s="60">
        <f t="shared" si="0"/>
        <v>503.8711206896552</v>
      </c>
      <c r="I52" s="60">
        <f t="shared" si="3"/>
        <v>-7.7731946753508545</v>
      </c>
      <c r="J52" s="239">
        <f t="shared" si="4"/>
        <v>-8.220517665762259</v>
      </c>
      <c r="K52" s="61">
        <v>22.78</v>
      </c>
      <c r="L52" s="61">
        <v>16.24</v>
      </c>
      <c r="M52" s="61">
        <v>22.78</v>
      </c>
      <c r="N52" s="61">
        <v>49.06</v>
      </c>
      <c r="O52" s="63" t="s">
        <v>151</v>
      </c>
      <c r="P52" s="92" t="s">
        <v>796</v>
      </c>
      <c r="Q52" s="92" t="s">
        <v>872</v>
      </c>
      <c r="R52" s="92"/>
      <c r="S52" s="307">
        <v>42.37953910614525</v>
      </c>
      <c r="T52" s="308">
        <v>234.6</v>
      </c>
      <c r="U52" s="308">
        <v>233.9036312849162</v>
      </c>
      <c r="V52" s="379">
        <f t="shared" si="1"/>
        <v>42.37953910614525</v>
      </c>
      <c r="W52" s="294">
        <v>0.9875862068965517</v>
      </c>
    </row>
    <row r="53" spans="1:23" ht="12.75">
      <c r="A53" s="91" t="s">
        <v>286</v>
      </c>
      <c r="B53" s="60">
        <v>3.7240055</v>
      </c>
      <c r="C53" s="60">
        <v>11.1</v>
      </c>
      <c r="D53" s="60">
        <v>2.94</v>
      </c>
      <c r="E53" s="60">
        <v>2.6</v>
      </c>
      <c r="F53" s="60">
        <v>16.99</v>
      </c>
      <c r="G53" s="60">
        <f t="shared" si="2"/>
        <v>4.900000000000007</v>
      </c>
      <c r="H53" s="60">
        <f t="shared" si="0"/>
        <v>478.93784482758616</v>
      </c>
      <c r="I53" s="60">
        <f t="shared" si="3"/>
        <v>-7.662791555859535</v>
      </c>
      <c r="J53" s="239">
        <f t="shared" si="4"/>
        <v>-8.13218662031824</v>
      </c>
      <c r="K53" s="61">
        <v>24.8</v>
      </c>
      <c r="L53" s="61">
        <v>19.3</v>
      </c>
      <c r="M53" s="61">
        <v>25.1</v>
      </c>
      <c r="N53" s="61">
        <v>50</v>
      </c>
      <c r="O53" s="63" t="s">
        <v>287</v>
      </c>
      <c r="P53" s="92" t="s">
        <v>788</v>
      </c>
      <c r="Q53" s="92" t="s">
        <v>863</v>
      </c>
      <c r="R53" s="92"/>
      <c r="S53" s="307">
        <v>37.60961066292527</v>
      </c>
      <c r="T53" s="308">
        <v>231.1</v>
      </c>
      <c r="U53" s="308">
        <v>230.08768853034022</v>
      </c>
      <c r="V53" s="379">
        <f t="shared" si="1"/>
        <v>37.60961066292527</v>
      </c>
      <c r="W53" s="294">
        <v>0.983103448275862</v>
      </c>
    </row>
    <row r="54" spans="1:23" ht="12.75">
      <c r="A54" s="91" t="s">
        <v>288</v>
      </c>
      <c r="B54" s="60">
        <v>3.7240055</v>
      </c>
      <c r="C54" s="60">
        <v>11.1</v>
      </c>
      <c r="D54" s="60">
        <v>3.15</v>
      </c>
      <c r="E54" s="60">
        <v>2.4</v>
      </c>
      <c r="F54" s="60">
        <v>16.87</v>
      </c>
      <c r="G54" s="60">
        <f t="shared" si="2"/>
        <v>4.599999999999996</v>
      </c>
      <c r="H54" s="60">
        <f t="shared" si="0"/>
        <v>467.971168103448</v>
      </c>
      <c r="I54" s="60">
        <f t="shared" si="3"/>
        <v>-7.682190968363123</v>
      </c>
      <c r="J54" s="239">
        <f t="shared" si="4"/>
        <v>-8.161999977757038</v>
      </c>
      <c r="K54" s="61">
        <v>24.8</v>
      </c>
      <c r="L54" s="61">
        <v>19.3</v>
      </c>
      <c r="M54" s="61">
        <v>25.1</v>
      </c>
      <c r="N54" s="61">
        <v>50</v>
      </c>
      <c r="O54" s="63" t="s">
        <v>287</v>
      </c>
      <c r="P54" s="92" t="s">
        <v>788</v>
      </c>
      <c r="Q54" s="92" t="s">
        <v>863</v>
      </c>
      <c r="R54" s="92"/>
      <c r="S54" s="307">
        <v>35.38936580238257</v>
      </c>
      <c r="T54" s="308">
        <v>229.28999999999996</v>
      </c>
      <c r="U54" s="308">
        <v>228.31149264190606</v>
      </c>
      <c r="V54" s="379">
        <f t="shared" si="1"/>
        <v>35.38936580238257</v>
      </c>
      <c r="W54" s="294">
        <v>0.9841379310344828</v>
      </c>
    </row>
    <row r="55" spans="1:23" ht="12.75">
      <c r="A55" s="91" t="s">
        <v>74</v>
      </c>
      <c r="B55" s="60">
        <v>3.7240055</v>
      </c>
      <c r="C55" s="60">
        <v>10.93</v>
      </c>
      <c r="D55" s="60">
        <v>2.838</v>
      </c>
      <c r="E55" s="60">
        <v>2.508</v>
      </c>
      <c r="F55" s="60">
        <v>16.8</v>
      </c>
      <c r="G55" s="60">
        <f t="shared" si="2"/>
        <v>2.9000000000000026</v>
      </c>
      <c r="H55" s="60">
        <f t="shared" si="0"/>
        <v>476.51499999999993</v>
      </c>
      <c r="I55" s="60">
        <f t="shared" si="3"/>
        <v>-7.83076576148942</v>
      </c>
      <c r="J55" s="239">
        <f t="shared" si="4"/>
        <v>-8.302422427392557</v>
      </c>
      <c r="K55" s="61">
        <v>24.43</v>
      </c>
      <c r="L55" s="61">
        <v>19.7</v>
      </c>
      <c r="M55" s="61">
        <v>24.7</v>
      </c>
      <c r="N55" s="61">
        <v>44.62</v>
      </c>
      <c r="O55" s="63" t="s">
        <v>287</v>
      </c>
      <c r="P55" s="92" t="s">
        <v>797</v>
      </c>
      <c r="Q55" s="92" t="s">
        <v>872</v>
      </c>
      <c r="R55" s="92"/>
      <c r="S55" s="307">
        <v>36.86868686868685</v>
      </c>
      <c r="T55" s="308">
        <v>230.1</v>
      </c>
      <c r="U55" s="308">
        <v>229.49494949494948</v>
      </c>
      <c r="V55" s="379">
        <f t="shared" si="1"/>
        <v>36.86868686868685</v>
      </c>
      <c r="W55" s="294">
        <v>0.99</v>
      </c>
    </row>
    <row r="56" spans="1:23" ht="12.75">
      <c r="A56" s="91" t="s">
        <v>1321</v>
      </c>
      <c r="B56" s="60">
        <v>3.7281664</v>
      </c>
      <c r="C56" s="60">
        <v>11.08</v>
      </c>
      <c r="D56" s="60">
        <v>2.929</v>
      </c>
      <c r="E56" s="60">
        <v>2.577</v>
      </c>
      <c r="F56" s="60">
        <v>16.96</v>
      </c>
      <c r="G56" s="60">
        <f t="shared" si="2"/>
        <v>4.879999999999987</v>
      </c>
      <c r="H56" s="60">
        <f t="shared" si="0"/>
        <v>480.2549913793104</v>
      </c>
      <c r="I56" s="60">
        <f t="shared" si="3"/>
        <v>-7.704718872603877</v>
      </c>
      <c r="J56" s="239">
        <f t="shared" si="4"/>
        <v>-8.17289353378795</v>
      </c>
      <c r="K56" s="61">
        <v>25.38</v>
      </c>
      <c r="L56" s="61">
        <v>19.4</v>
      </c>
      <c r="M56" s="61">
        <v>25</v>
      </c>
      <c r="N56" s="61">
        <v>51.33</v>
      </c>
      <c r="O56" s="63" t="s">
        <v>215</v>
      </c>
      <c r="P56" s="92" t="s">
        <v>788</v>
      </c>
      <c r="Q56" s="92" t="s">
        <v>863</v>
      </c>
      <c r="R56" s="92"/>
      <c r="S56" s="307">
        <v>37.869142817059505</v>
      </c>
      <c r="T56" s="308">
        <v>231.3</v>
      </c>
      <c r="U56" s="308">
        <v>230.2953142536476</v>
      </c>
      <c r="V56" s="379">
        <f t="shared" si="1"/>
        <v>37.869142817059505</v>
      </c>
      <c r="W56" s="294">
        <v>0.9831724137931035</v>
      </c>
    </row>
    <row r="57" spans="1:23" ht="12.75">
      <c r="A57" s="91" t="s">
        <v>289</v>
      </c>
      <c r="B57" s="60">
        <v>3.7448099999999998</v>
      </c>
      <c r="C57" s="60">
        <v>11.14</v>
      </c>
      <c r="D57" s="60">
        <v>3.07</v>
      </c>
      <c r="E57" s="60">
        <v>2.75</v>
      </c>
      <c r="F57" s="60">
        <v>16.99</v>
      </c>
      <c r="G57" s="60">
        <f t="shared" si="2"/>
        <v>5.299999999999988</v>
      </c>
      <c r="H57" s="60">
        <f t="shared" si="0"/>
        <v>641.6649137931033</v>
      </c>
      <c r="I57" s="60">
        <f t="shared" si="3"/>
        <v>-8.93308292738848</v>
      </c>
      <c r="J57" s="239">
        <f t="shared" si="4"/>
        <v>-9.288154554075025</v>
      </c>
      <c r="K57" s="61">
        <v>17.3</v>
      </c>
      <c r="L57" s="61">
        <v>12.8</v>
      </c>
      <c r="M57" s="61">
        <v>17.3</v>
      </c>
      <c r="N57" s="61">
        <v>50</v>
      </c>
      <c r="O57" s="63" t="s">
        <v>160</v>
      </c>
      <c r="P57" s="92" t="s">
        <v>797</v>
      </c>
      <c r="Q57" s="92" t="s">
        <v>872</v>
      </c>
      <c r="R57" s="92"/>
      <c r="S57" s="307">
        <v>70.10010537407794</v>
      </c>
      <c r="T57" s="308">
        <v>256.7</v>
      </c>
      <c r="U57" s="308">
        <v>256.08008429926235</v>
      </c>
      <c r="V57" s="379">
        <f t="shared" si="1"/>
        <v>70.10010537407794</v>
      </c>
      <c r="W57" s="294">
        <v>0.9817241379310345</v>
      </c>
    </row>
    <row r="58" spans="1:23" ht="12.75">
      <c r="A58" s="91" t="s">
        <v>290</v>
      </c>
      <c r="B58" s="60">
        <v>3.7448099999999998</v>
      </c>
      <c r="C58" s="60">
        <v>11.34</v>
      </c>
      <c r="D58" s="60">
        <v>3.16</v>
      </c>
      <c r="E58" s="60">
        <v>2.8</v>
      </c>
      <c r="F58" s="60">
        <v>17.28</v>
      </c>
      <c r="G58" s="60">
        <f t="shared" si="2"/>
        <v>5.499999999999995</v>
      </c>
      <c r="H58" s="60">
        <f t="shared" si="0"/>
        <v>670.0121982758621</v>
      </c>
      <c r="I58" s="60">
        <f t="shared" si="3"/>
        <v>-8.830827095600366</v>
      </c>
      <c r="J58" s="239">
        <f t="shared" si="4"/>
        <v>-9.17144983721185</v>
      </c>
      <c r="K58" s="61">
        <v>17.6</v>
      </c>
      <c r="L58" s="61">
        <v>13.4</v>
      </c>
      <c r="M58" s="61">
        <v>17.5</v>
      </c>
      <c r="N58" s="61">
        <v>77.5</v>
      </c>
      <c r="O58" s="63" t="s">
        <v>291</v>
      </c>
      <c r="P58" s="92" t="s">
        <v>797</v>
      </c>
      <c r="Q58" s="92" t="s">
        <v>872</v>
      </c>
      <c r="R58" s="92"/>
      <c r="S58" s="307">
        <v>75.80404217926187</v>
      </c>
      <c r="T58" s="308">
        <v>261.2</v>
      </c>
      <c r="U58" s="308">
        <v>260.6432337434095</v>
      </c>
      <c r="V58" s="379">
        <f t="shared" si="1"/>
        <v>75.80404217926187</v>
      </c>
      <c r="W58" s="294">
        <v>0.9810344827586207</v>
      </c>
    </row>
    <row r="59" spans="1:23" ht="12.75">
      <c r="A59" s="91" t="s">
        <v>203</v>
      </c>
      <c r="B59" s="60">
        <v>3.74</v>
      </c>
      <c r="C59" s="60">
        <v>11.13</v>
      </c>
      <c r="D59" s="60">
        <v>2.67</v>
      </c>
      <c r="E59" s="60">
        <v>2.629</v>
      </c>
      <c r="F59" s="60">
        <v>17.147</v>
      </c>
      <c r="G59" s="60">
        <f>290*(1-W59)</f>
        <v>4.553000000000013</v>
      </c>
      <c r="H59" s="60">
        <f>(S59/1000*H$6+(1-S59/1000)*D$6)*W59+290*(1-W59)</f>
        <v>560.15539504625</v>
      </c>
      <c r="I59" s="60">
        <f>F59+2.15-10*LOG((S59/1000*H$6+(1-S59/1000)*D$6)*W59+290*(1-W59))</f>
        <v>-8.186085231656314</v>
      </c>
      <c r="J59" s="239">
        <f>F59+2.15-10*LOG((S59/1000*H$6+(1-S59/1000)*D$6)*W59+290*(10^(0.1*M$6)-1)+290*(1-W59))</f>
        <v>-8.590487219297309</v>
      </c>
      <c r="K59" s="61">
        <v>29.31</v>
      </c>
      <c r="L59" s="61">
        <v>18.38</v>
      </c>
      <c r="M59" s="61">
        <v>26.86</v>
      </c>
      <c r="N59" s="61">
        <v>50.33</v>
      </c>
      <c r="O59" s="63" t="s">
        <v>1241</v>
      </c>
      <c r="P59" s="92" t="s">
        <v>799</v>
      </c>
      <c r="Q59" s="92" t="s">
        <v>872</v>
      </c>
      <c r="R59" s="92"/>
      <c r="S59" s="307">
        <v>53.71125</v>
      </c>
      <c r="T59" s="308">
        <v>257.7</v>
      </c>
      <c r="U59" s="308">
        <v>242.969</v>
      </c>
      <c r="V59" s="379">
        <f t="shared" si="1"/>
        <v>53.71124999999999</v>
      </c>
      <c r="W59" s="294">
        <v>0.9843</v>
      </c>
    </row>
    <row r="60" spans="1:23" ht="12.75">
      <c r="A60" s="91" t="s">
        <v>292</v>
      </c>
      <c r="B60" s="60">
        <v>3.828028</v>
      </c>
      <c r="C60" s="60">
        <v>11.33</v>
      </c>
      <c r="D60" s="60">
        <v>3.1</v>
      </c>
      <c r="E60" s="60">
        <v>2.78</v>
      </c>
      <c r="F60" s="60">
        <v>17.27</v>
      </c>
      <c r="G60" s="60">
        <f t="shared" si="2"/>
        <v>4.2999999999999865</v>
      </c>
      <c r="H60" s="60">
        <f t="shared" si="0"/>
        <v>650.0347413793102</v>
      </c>
      <c r="I60" s="60">
        <f t="shared" si="3"/>
        <v>-8.709365683138234</v>
      </c>
      <c r="J60" s="239">
        <f t="shared" si="4"/>
        <v>-9.060045102057412</v>
      </c>
      <c r="K60" s="61">
        <v>16.5</v>
      </c>
      <c r="L60" s="61">
        <v>14.5</v>
      </c>
      <c r="M60" s="61">
        <v>18.5</v>
      </c>
      <c r="N60" s="61">
        <v>29.4</v>
      </c>
      <c r="O60" s="63" t="s">
        <v>219</v>
      </c>
      <c r="P60" s="92"/>
      <c r="Q60" s="92"/>
      <c r="R60" s="92"/>
      <c r="S60" s="307">
        <v>71.51732586629329</v>
      </c>
      <c r="T60" s="308">
        <v>257.7</v>
      </c>
      <c r="U60" s="308">
        <v>257.21386069303463</v>
      </c>
      <c r="V60" s="379">
        <f t="shared" si="1"/>
        <v>71.51732586629329</v>
      </c>
      <c r="W60" s="294">
        <v>0.9851724137931035</v>
      </c>
    </row>
    <row r="61" spans="1:23" ht="12.75">
      <c r="A61" s="91" t="s">
        <v>1347</v>
      </c>
      <c r="B61" s="60">
        <v>3.8488325</v>
      </c>
      <c r="C61" s="60">
        <v>11.18</v>
      </c>
      <c r="D61" s="60">
        <v>3</v>
      </c>
      <c r="E61" s="60">
        <v>2.63</v>
      </c>
      <c r="F61" s="60">
        <v>17.06</v>
      </c>
      <c r="G61" s="60">
        <f t="shared" si="2"/>
        <v>8.5</v>
      </c>
      <c r="H61" s="60">
        <f t="shared" si="0"/>
        <v>479.46646551724126</v>
      </c>
      <c r="I61" s="60">
        <f t="shared" si="3"/>
        <v>-7.59758237470999</v>
      </c>
      <c r="J61" s="239">
        <f t="shared" si="4"/>
        <v>-8.066486880922245</v>
      </c>
      <c r="K61" s="61">
        <v>24.2</v>
      </c>
      <c r="L61" s="61">
        <v>20.5</v>
      </c>
      <c r="M61" s="61">
        <v>22.3</v>
      </c>
      <c r="N61" s="61">
        <v>51.4</v>
      </c>
      <c r="O61" s="63" t="s">
        <v>236</v>
      </c>
      <c r="P61" s="92" t="s">
        <v>799</v>
      </c>
      <c r="Q61" s="92" t="s">
        <v>863</v>
      </c>
      <c r="R61" s="92"/>
      <c r="S61" s="307">
        <v>38.19715808170514</v>
      </c>
      <c r="T61" s="308">
        <v>232.29999999999998</v>
      </c>
      <c r="U61" s="308">
        <v>230.5577264653641</v>
      </c>
      <c r="V61" s="379">
        <f t="shared" si="1"/>
        <v>38.19715808170514</v>
      </c>
      <c r="W61" s="294">
        <v>0.9706896551724138</v>
      </c>
    </row>
    <row r="62" spans="1:23" ht="12.75">
      <c r="A62" s="91" t="s">
        <v>912</v>
      </c>
      <c r="B62" s="60">
        <v>3.8904415</v>
      </c>
      <c r="C62" s="60">
        <v>11.31</v>
      </c>
      <c r="D62" s="60">
        <v>3.04</v>
      </c>
      <c r="E62" s="60">
        <v>2.71</v>
      </c>
      <c r="F62" s="60">
        <v>17.23</v>
      </c>
      <c r="G62" s="60">
        <f t="shared" si="2"/>
        <v>3.800000000000001</v>
      </c>
      <c r="H62" s="60">
        <f t="shared" si="0"/>
        <v>551.5086551724139</v>
      </c>
      <c r="I62" s="60">
        <f t="shared" si="3"/>
        <v>-8.03552332486316</v>
      </c>
      <c r="J62" s="239">
        <f t="shared" si="4"/>
        <v>-8.44597520427542</v>
      </c>
      <c r="K62" s="61">
        <v>20</v>
      </c>
      <c r="L62" s="61">
        <v>15.1</v>
      </c>
      <c r="M62" s="61">
        <v>20.1</v>
      </c>
      <c r="N62" s="61">
        <v>48.5</v>
      </c>
      <c r="O62" s="63" t="s">
        <v>241</v>
      </c>
      <c r="P62" s="92" t="s">
        <v>797</v>
      </c>
      <c r="Q62" s="92" t="s">
        <v>872</v>
      </c>
      <c r="R62" s="92"/>
      <c r="S62" s="307">
        <v>51.85534591194969</v>
      </c>
      <c r="T62" s="308">
        <v>242.12</v>
      </c>
      <c r="U62" s="308">
        <v>241.48427672955975</v>
      </c>
      <c r="V62" s="379">
        <f t="shared" si="1"/>
        <v>51.85534591194969</v>
      </c>
      <c r="W62" s="294">
        <v>0.9868965517241379</v>
      </c>
    </row>
    <row r="63" spans="1:23" ht="12.75">
      <c r="A63" s="91" t="s">
        <v>294</v>
      </c>
      <c r="B63" s="60">
        <v>3.911246</v>
      </c>
      <c r="C63" s="60">
        <v>11.6</v>
      </c>
      <c r="D63" s="60">
        <v>3.28</v>
      </c>
      <c r="E63" s="60">
        <v>2.97</v>
      </c>
      <c r="F63" s="60">
        <v>17.62</v>
      </c>
      <c r="G63" s="60">
        <f t="shared" si="2"/>
        <v>7.199999999999989</v>
      </c>
      <c r="H63" s="60">
        <f t="shared" si="0"/>
        <v>654.5059913793102</v>
      </c>
      <c r="I63" s="60">
        <f t="shared" si="3"/>
        <v>-8.389136264575367</v>
      </c>
      <c r="J63" s="239">
        <f t="shared" si="4"/>
        <v>-8.737513580699368</v>
      </c>
      <c r="K63" s="61">
        <v>18</v>
      </c>
      <c r="L63" s="61">
        <v>12.6</v>
      </c>
      <c r="M63" s="61">
        <v>16.5</v>
      </c>
      <c r="N63" s="61">
        <v>50</v>
      </c>
      <c r="O63" s="63" t="s">
        <v>153</v>
      </c>
      <c r="P63" s="92" t="s">
        <v>797</v>
      </c>
      <c r="Q63" s="92" t="s">
        <v>872</v>
      </c>
      <c r="R63" s="92"/>
      <c r="S63" s="307">
        <v>73.14798444130126</v>
      </c>
      <c r="T63" s="308">
        <v>259.3</v>
      </c>
      <c r="U63" s="308">
        <v>258.518387553041</v>
      </c>
      <c r="V63" s="379">
        <f t="shared" si="1"/>
        <v>73.14798444130126</v>
      </c>
      <c r="W63" s="294">
        <v>0.9751724137931035</v>
      </c>
    </row>
    <row r="64" spans="1:23" ht="12.75">
      <c r="A64" s="91" t="s">
        <v>295</v>
      </c>
      <c r="B64" s="60">
        <v>3.9320504999999994</v>
      </c>
      <c r="C64" s="60">
        <v>11.32</v>
      </c>
      <c r="D64" s="60">
        <v>3.07</v>
      </c>
      <c r="E64" s="60">
        <v>2.75</v>
      </c>
      <c r="F64" s="60">
        <v>17.26</v>
      </c>
      <c r="G64" s="60">
        <f t="shared" si="2"/>
        <v>3.5999999999999943</v>
      </c>
      <c r="H64" s="60">
        <f t="shared" si="0"/>
        <v>600.3223706896551</v>
      </c>
      <c r="I64" s="60">
        <f t="shared" si="3"/>
        <v>-8.373845274072657</v>
      </c>
      <c r="J64" s="239">
        <f t="shared" si="4"/>
        <v>-8.752333544162795</v>
      </c>
      <c r="K64" s="61">
        <v>18.5</v>
      </c>
      <c r="L64" s="61">
        <v>13.7</v>
      </c>
      <c r="M64" s="61">
        <v>17.8</v>
      </c>
      <c r="N64" s="61">
        <v>49.2</v>
      </c>
      <c r="O64" s="63" t="s">
        <v>296</v>
      </c>
      <c r="P64" s="92" t="s">
        <v>797</v>
      </c>
      <c r="Q64" s="92" t="s">
        <v>872</v>
      </c>
      <c r="R64" s="92"/>
      <c r="S64" s="307">
        <v>61.4917946927374</v>
      </c>
      <c r="T64" s="308">
        <v>249.7</v>
      </c>
      <c r="U64" s="308">
        <v>249.19343575418992</v>
      </c>
      <c r="V64" s="379">
        <f t="shared" si="1"/>
        <v>61.4917946927374</v>
      </c>
      <c r="W64" s="294">
        <v>0.9875862068965517</v>
      </c>
    </row>
    <row r="65" spans="1:23" ht="12.75">
      <c r="A65" s="91" t="s">
        <v>293</v>
      </c>
      <c r="B65" s="60">
        <v>3.9736594999999997</v>
      </c>
      <c r="C65" s="60">
        <v>11.52</v>
      </c>
      <c r="D65" s="60">
        <v>3.15</v>
      </c>
      <c r="E65" s="60">
        <v>2.83</v>
      </c>
      <c r="F65" s="60">
        <v>17.45</v>
      </c>
      <c r="G65" s="60">
        <f t="shared" si="2"/>
        <v>5.100000000000014</v>
      </c>
      <c r="H65" s="60">
        <f t="shared" si="0"/>
        <v>589.683879310345</v>
      </c>
      <c r="I65" s="60">
        <f t="shared" si="3"/>
        <v>-8.106192552625298</v>
      </c>
      <c r="J65" s="239">
        <f t="shared" si="4"/>
        <v>-8.491215128822823</v>
      </c>
      <c r="K65" s="61">
        <v>19.5</v>
      </c>
      <c r="L65" s="61">
        <v>13.9</v>
      </c>
      <c r="M65" s="61">
        <v>18.5</v>
      </c>
      <c r="N65" s="61">
        <v>49.47</v>
      </c>
      <c r="O65" s="63" t="s">
        <v>151</v>
      </c>
      <c r="P65" s="92" t="s">
        <v>797</v>
      </c>
      <c r="Q65" s="92" t="s">
        <v>872</v>
      </c>
      <c r="R65" s="92"/>
      <c r="S65" s="307">
        <v>59.69638469638472</v>
      </c>
      <c r="T65" s="308">
        <v>248.5</v>
      </c>
      <c r="U65" s="308">
        <v>247.75710775710778</v>
      </c>
      <c r="V65" s="379">
        <f t="shared" si="1"/>
        <v>59.69638469638472</v>
      </c>
      <c r="W65" s="294">
        <v>0.9824137931034482</v>
      </c>
    </row>
    <row r="66" spans="1:23" ht="12.75">
      <c r="A66" s="91" t="s">
        <v>1211</v>
      </c>
      <c r="B66" s="60">
        <v>3.9736594999999997</v>
      </c>
      <c r="C66" s="60">
        <v>11.47</v>
      </c>
      <c r="D66" s="60">
        <v>3.09</v>
      </c>
      <c r="E66" s="60">
        <v>2.76</v>
      </c>
      <c r="F66" s="60">
        <v>17.39</v>
      </c>
      <c r="G66" s="60">
        <f t="shared" si="2"/>
        <v>4.800000000000003</v>
      </c>
      <c r="H66" s="60">
        <f t="shared" si="0"/>
        <v>535.984827586207</v>
      </c>
      <c r="I66" s="60">
        <f t="shared" si="3"/>
        <v>-7.75152496056856</v>
      </c>
      <c r="J66" s="239">
        <f t="shared" si="4"/>
        <v>-8.173305564871047</v>
      </c>
      <c r="K66" s="61">
        <v>22.34</v>
      </c>
      <c r="L66" s="61">
        <v>15.13</v>
      </c>
      <c r="M66" s="61">
        <v>21.17</v>
      </c>
      <c r="N66" s="61">
        <v>48.12</v>
      </c>
      <c r="O66" s="63" t="s">
        <v>236</v>
      </c>
      <c r="P66" s="92" t="s">
        <v>797</v>
      </c>
      <c r="Q66" s="92" t="s">
        <v>872</v>
      </c>
      <c r="R66" s="92"/>
      <c r="S66" s="307">
        <v>48.94810659186536</v>
      </c>
      <c r="T66" s="308">
        <v>240</v>
      </c>
      <c r="U66" s="308">
        <v>239.1584852734923</v>
      </c>
      <c r="V66" s="379">
        <f t="shared" si="1"/>
        <v>48.94810659186536</v>
      </c>
      <c r="W66" s="294">
        <v>0.983448275862069</v>
      </c>
    </row>
    <row r="67" spans="1:23" ht="12.75">
      <c r="A67" s="91" t="s">
        <v>69</v>
      </c>
      <c r="B67" s="60">
        <v>3.97990085</v>
      </c>
      <c r="C67" s="60">
        <v>11.36</v>
      </c>
      <c r="D67" s="60">
        <v>2.97</v>
      </c>
      <c r="E67" s="60">
        <v>2.662</v>
      </c>
      <c r="F67" s="60">
        <v>17.25</v>
      </c>
      <c r="G67" s="60">
        <f t="shared" si="2"/>
        <v>3.1000000000000094</v>
      </c>
      <c r="H67" s="60">
        <f t="shared" si="0"/>
        <v>495.28103448275857</v>
      </c>
      <c r="I67" s="60">
        <f t="shared" si="3"/>
        <v>-7.548516981072645</v>
      </c>
      <c r="J67" s="239">
        <f t="shared" si="4"/>
        <v>-8.003205849243855</v>
      </c>
      <c r="K67" s="61">
        <v>24.73</v>
      </c>
      <c r="L67" s="61">
        <v>19.1</v>
      </c>
      <c r="M67" s="61">
        <v>21.1</v>
      </c>
      <c r="N67" s="61">
        <v>50.2</v>
      </c>
      <c r="O67" s="63" t="s">
        <v>319</v>
      </c>
      <c r="P67" s="92" t="s">
        <v>797</v>
      </c>
      <c r="Q67" s="92" t="s">
        <v>872</v>
      </c>
      <c r="R67" s="92"/>
      <c r="S67" s="307">
        <v>40.606483095155106</v>
      </c>
      <c r="T67" s="308">
        <v>233.1</v>
      </c>
      <c r="U67" s="308">
        <v>232.48518647612408</v>
      </c>
      <c r="V67" s="379">
        <f t="shared" si="1"/>
        <v>40.606483095155106</v>
      </c>
      <c r="W67" s="294">
        <v>0.9893103448275862</v>
      </c>
    </row>
    <row r="68" spans="1:23" ht="12.75">
      <c r="A68" s="91" t="s">
        <v>671</v>
      </c>
      <c r="B68" s="60">
        <v>3.994464</v>
      </c>
      <c r="C68" s="60">
        <v>13.98</v>
      </c>
      <c r="D68" s="60">
        <v>4.45</v>
      </c>
      <c r="E68" s="60">
        <v>3.7</v>
      </c>
      <c r="F68" s="60">
        <v>19.95</v>
      </c>
      <c r="G68" s="60">
        <f t="shared" si="2"/>
        <v>5.599999999999998</v>
      </c>
      <c r="H68" s="60">
        <f t="shared" si="0"/>
        <v>461.5814655172416</v>
      </c>
      <c r="I68" s="60">
        <f t="shared" si="3"/>
        <v>-4.542483617048802</v>
      </c>
      <c r="J68" s="239">
        <f t="shared" si="4"/>
        <v>-5.0285763468979</v>
      </c>
      <c r="K68" s="61">
        <v>24.4</v>
      </c>
      <c r="L68" s="61">
        <v>21.5</v>
      </c>
      <c r="M68" s="61">
        <v>26.3</v>
      </c>
      <c r="N68" s="61">
        <v>49.2</v>
      </c>
      <c r="O68" s="60" t="s">
        <v>831</v>
      </c>
      <c r="P68" s="92" t="s">
        <v>797</v>
      </c>
      <c r="Q68" s="92" t="s">
        <v>863</v>
      </c>
      <c r="R68" s="92"/>
      <c r="S68" s="307">
        <v>34.23874824191284</v>
      </c>
      <c r="T68" s="354">
        <v>228.60000000000002</v>
      </c>
      <c r="U68" s="308">
        <v>227.39099859353027</v>
      </c>
      <c r="V68" s="379">
        <f t="shared" si="1"/>
        <v>34.23874824191284</v>
      </c>
      <c r="W68" s="294">
        <v>0.9806896551724138</v>
      </c>
    </row>
    <row r="69" spans="1:23" ht="12.75">
      <c r="A69" s="91" t="s">
        <v>659</v>
      </c>
      <c r="B69" s="60">
        <v>4.036073</v>
      </c>
      <c r="C69" s="60">
        <v>11.28</v>
      </c>
      <c r="D69" s="60">
        <v>2.96</v>
      </c>
      <c r="E69" s="60">
        <v>2.62</v>
      </c>
      <c r="F69" s="60">
        <v>17.1</v>
      </c>
      <c r="G69" s="60">
        <f t="shared" si="2"/>
        <v>2.9000000000000026</v>
      </c>
      <c r="H69" s="60">
        <f t="shared" si="0"/>
        <v>490.56749999999994</v>
      </c>
      <c r="I69" s="60">
        <f t="shared" si="3"/>
        <v>-7.6569877289972865</v>
      </c>
      <c r="J69" s="239">
        <f t="shared" si="4"/>
        <v>-8.115822497094868</v>
      </c>
      <c r="K69" s="61">
        <v>23.6</v>
      </c>
      <c r="L69" s="61">
        <v>21.2</v>
      </c>
      <c r="M69" s="61">
        <v>21.6</v>
      </c>
      <c r="N69" s="61">
        <v>27.1</v>
      </c>
      <c r="O69" s="63" t="s">
        <v>159</v>
      </c>
      <c r="P69" s="92" t="s">
        <v>797</v>
      </c>
      <c r="Q69" s="92" t="s">
        <v>872</v>
      </c>
      <c r="R69" s="92"/>
      <c r="S69" s="307">
        <v>39.646464646464636</v>
      </c>
      <c r="T69" s="354">
        <v>232.29999999999998</v>
      </c>
      <c r="U69" s="308">
        <v>231.7171717171717</v>
      </c>
      <c r="V69" s="379">
        <f t="shared" si="1"/>
        <v>39.646464646464636</v>
      </c>
      <c r="W69" s="294">
        <v>0.99</v>
      </c>
    </row>
    <row r="70" spans="1:25" s="9" customFormat="1" ht="12.75">
      <c r="A70" s="91" t="s">
        <v>1388</v>
      </c>
      <c r="B70" s="60">
        <v>4.04980397</v>
      </c>
      <c r="C70" s="60">
        <v>11.83</v>
      </c>
      <c r="D70" s="60">
        <v>3.244</v>
      </c>
      <c r="E70" s="60">
        <v>2.936</v>
      </c>
      <c r="F70" s="60">
        <v>17.78</v>
      </c>
      <c r="G70" s="60">
        <f t="shared" si="2"/>
        <v>3.499999999999991</v>
      </c>
      <c r="H70" s="60">
        <f t="shared" si="0"/>
        <v>546.2268534482758</v>
      </c>
      <c r="I70" s="60">
        <f t="shared" si="3"/>
        <v>-7.443730469896028</v>
      </c>
      <c r="J70" s="239">
        <f t="shared" si="4"/>
        <v>-7.857967829991843</v>
      </c>
      <c r="K70" s="61">
        <v>21.99</v>
      </c>
      <c r="L70" s="61">
        <v>15.1</v>
      </c>
      <c r="M70" s="61">
        <v>19.7</v>
      </c>
      <c r="N70" s="61">
        <v>48.85</v>
      </c>
      <c r="O70" s="59" t="s">
        <v>241</v>
      </c>
      <c r="P70" s="93" t="s">
        <v>799</v>
      </c>
      <c r="Q70" s="93" t="s">
        <v>863</v>
      </c>
      <c r="R70" s="93"/>
      <c r="S70" s="310">
        <v>50.75479930191971</v>
      </c>
      <c r="T70" s="354">
        <v>241.2</v>
      </c>
      <c r="U70" s="308">
        <v>240.60383944153577</v>
      </c>
      <c r="V70" s="379">
        <f t="shared" si="1"/>
        <v>50.75479930191971</v>
      </c>
      <c r="W70" s="294">
        <v>0.9879310344827587</v>
      </c>
      <c r="Y70"/>
    </row>
    <row r="71" spans="1:25" s="9" customFormat="1" ht="12.75">
      <c r="A71" s="91" t="s">
        <v>573</v>
      </c>
      <c r="B71" s="60">
        <v>4.0568775</v>
      </c>
      <c r="C71" s="60">
        <v>11.63</v>
      </c>
      <c r="D71" s="60">
        <v>3.13</v>
      </c>
      <c r="E71" s="60">
        <v>2.82</v>
      </c>
      <c r="F71" s="60">
        <v>17.55</v>
      </c>
      <c r="G71" s="60">
        <f t="shared" si="2"/>
        <v>4.599999999999996</v>
      </c>
      <c r="H71" s="60">
        <f t="shared" si="0"/>
        <v>508.9150431034483</v>
      </c>
      <c r="I71" s="60">
        <f t="shared" si="3"/>
        <v>-7.366452884450382</v>
      </c>
      <c r="J71" s="239">
        <f t="shared" si="4"/>
        <v>-7.809561037093491</v>
      </c>
      <c r="K71" s="61">
        <v>25.5</v>
      </c>
      <c r="L71" s="61">
        <v>17.1</v>
      </c>
      <c r="M71" s="61">
        <v>22.1</v>
      </c>
      <c r="N71" s="61">
        <v>48.9</v>
      </c>
      <c r="O71" s="63" t="s">
        <v>156</v>
      </c>
      <c r="P71" s="92" t="s">
        <v>799</v>
      </c>
      <c r="Q71" s="92" t="s">
        <v>863</v>
      </c>
      <c r="R71" s="92"/>
      <c r="S71" s="307">
        <v>43.53100911002102</v>
      </c>
      <c r="T71" s="354">
        <v>235.7</v>
      </c>
      <c r="U71" s="308">
        <v>234.8248072880168</v>
      </c>
      <c r="V71" s="379">
        <f t="shared" si="1"/>
        <v>43.53100911002102</v>
      </c>
      <c r="W71" s="294">
        <v>0.9841379310344828</v>
      </c>
      <c r="Y71"/>
    </row>
    <row r="72" spans="1:25" s="150" customFormat="1" ht="12.75">
      <c r="A72" s="91" t="s">
        <v>1389</v>
      </c>
      <c r="B72" s="60">
        <v>4.0568775</v>
      </c>
      <c r="C72" s="60">
        <v>11.83</v>
      </c>
      <c r="D72" s="60">
        <v>3.229</v>
      </c>
      <c r="E72" s="60">
        <v>2.924</v>
      </c>
      <c r="F72" s="60">
        <v>17.81</v>
      </c>
      <c r="G72" s="60">
        <f t="shared" si="2"/>
        <v>3.800000000000001</v>
      </c>
      <c r="H72" s="60">
        <f t="shared" si="0"/>
        <v>554.5746551724137</v>
      </c>
      <c r="I72" s="60">
        <f t="shared" si="3"/>
        <v>-7.479600178378007</v>
      </c>
      <c r="J72" s="239">
        <f t="shared" si="4"/>
        <v>-7.887886241109776</v>
      </c>
      <c r="K72" s="61">
        <v>22</v>
      </c>
      <c r="L72" s="61">
        <v>15.1</v>
      </c>
      <c r="M72" s="61">
        <v>19.7</v>
      </c>
      <c r="N72" s="61">
        <v>48.9</v>
      </c>
      <c r="O72" s="59" t="s">
        <v>241</v>
      </c>
      <c r="P72" s="93" t="s">
        <v>799</v>
      </c>
      <c r="Q72" s="93" t="s">
        <v>863</v>
      </c>
      <c r="R72" s="93"/>
      <c r="S72" s="310">
        <v>52.46331236897273</v>
      </c>
      <c r="T72" s="354">
        <v>242.6</v>
      </c>
      <c r="U72" s="308">
        <v>241.97064989517818</v>
      </c>
      <c r="V72" s="379">
        <f t="shared" si="1"/>
        <v>52.46331236897273</v>
      </c>
      <c r="W72" s="294">
        <v>0.9868965517241379</v>
      </c>
      <c r="Y72"/>
    </row>
    <row r="73" spans="1:25" s="16" customFormat="1" ht="12.75">
      <c r="A73" s="94" t="s">
        <v>1044</v>
      </c>
      <c r="B73" s="65">
        <v>4.069360199999999</v>
      </c>
      <c r="C73" s="65">
        <v>11.81</v>
      </c>
      <c r="D73" s="65">
        <v>3.211</v>
      </c>
      <c r="E73" s="65">
        <v>2.902</v>
      </c>
      <c r="F73" s="65">
        <v>17.74</v>
      </c>
      <c r="G73" s="60">
        <f t="shared" si="2"/>
        <v>4.800000000000003</v>
      </c>
      <c r="H73" s="60">
        <f t="shared" si="0"/>
        <v>539.1785775862068</v>
      </c>
      <c r="I73" s="60">
        <f t="shared" si="3"/>
        <v>-7.42732628666505</v>
      </c>
      <c r="J73" s="239">
        <f t="shared" si="4"/>
        <v>-7.84672536347793</v>
      </c>
      <c r="K73" s="66">
        <v>20.57</v>
      </c>
      <c r="L73" s="66">
        <v>15.92</v>
      </c>
      <c r="M73" s="66">
        <v>18.9</v>
      </c>
      <c r="N73" s="66">
        <v>48.88</v>
      </c>
      <c r="O73" s="72" t="s">
        <v>210</v>
      </c>
      <c r="P73" s="124" t="s">
        <v>797</v>
      </c>
      <c r="Q73" s="124" t="s">
        <v>872</v>
      </c>
      <c r="R73" s="124"/>
      <c r="S73" s="312">
        <v>49.58362552594668</v>
      </c>
      <c r="T73" s="356">
        <v>240.5</v>
      </c>
      <c r="U73" s="308">
        <v>239.66690042075734</v>
      </c>
      <c r="V73" s="382">
        <f t="shared" si="1"/>
        <v>49.58362552594668</v>
      </c>
      <c r="W73" s="294">
        <v>0.983448275862069</v>
      </c>
      <c r="Y73"/>
    </row>
    <row r="74" spans="1:23" s="16" customFormat="1" ht="12.75">
      <c r="A74" s="94" t="s">
        <v>422</v>
      </c>
      <c r="B74" s="65">
        <v>4.165</v>
      </c>
      <c r="C74" s="65">
        <v>11.66</v>
      </c>
      <c r="D74" s="65">
        <v>3.116</v>
      </c>
      <c r="E74" s="65">
        <v>2.801</v>
      </c>
      <c r="F74" s="65">
        <v>17.55</v>
      </c>
      <c r="G74" s="60">
        <f t="shared" si="2"/>
        <v>5.767000000000005</v>
      </c>
      <c r="H74" s="60">
        <f t="shared" si="0"/>
        <v>469.37531681034494</v>
      </c>
      <c r="I74" s="60">
        <f t="shared" si="3"/>
        <v>-7.015202474804688</v>
      </c>
      <c r="J74" s="239">
        <f t="shared" si="4"/>
        <v>-7.493652358547106</v>
      </c>
      <c r="K74" s="66">
        <v>26.79</v>
      </c>
      <c r="L74" s="66">
        <v>17.33</v>
      </c>
      <c r="M74" s="66">
        <v>24.82</v>
      </c>
      <c r="N74" s="66">
        <v>47.89</v>
      </c>
      <c r="O74" s="68" t="s">
        <v>319</v>
      </c>
      <c r="P74" s="95" t="s">
        <v>788</v>
      </c>
      <c r="Q74" s="95" t="s">
        <v>863</v>
      </c>
      <c r="R74" s="95"/>
      <c r="S74" s="313">
        <v>35.815026756217634</v>
      </c>
      <c r="T74" s="356">
        <v>229.872</v>
      </c>
      <c r="U74" s="366">
        <v>228.6520214049741</v>
      </c>
      <c r="V74" s="382">
        <f t="shared" si="1"/>
        <v>35.815026756217634</v>
      </c>
      <c r="W74" s="353">
        <v>0.9801137931034483</v>
      </c>
    </row>
    <row r="75" spans="1:23" s="16" customFormat="1" ht="12.75">
      <c r="A75" s="94" t="s">
        <v>423</v>
      </c>
      <c r="B75" s="65">
        <v>4.165</v>
      </c>
      <c r="C75" s="65">
        <v>11.66</v>
      </c>
      <c r="D75" s="65">
        <v>2.742</v>
      </c>
      <c r="E75" s="65">
        <v>2.465</v>
      </c>
      <c r="F75" s="65">
        <v>17.15</v>
      </c>
      <c r="G75" s="60">
        <f t="shared" si="2"/>
        <v>5.70900000000001</v>
      </c>
      <c r="H75" s="60">
        <f t="shared" si="0"/>
        <v>393.594016810345</v>
      </c>
      <c r="I75" s="60">
        <f t="shared" si="3"/>
        <v>-6.650484879147882</v>
      </c>
      <c r="J75" s="239">
        <f t="shared" si="4"/>
        <v>-7.215296600662175</v>
      </c>
      <c r="K75" s="66">
        <v>26.79</v>
      </c>
      <c r="L75" s="66">
        <v>17.33</v>
      </c>
      <c r="M75" s="66">
        <v>24.82</v>
      </c>
      <c r="N75" s="66">
        <v>47.89</v>
      </c>
      <c r="O75" s="68" t="s">
        <v>319</v>
      </c>
      <c r="P75" s="95" t="s">
        <v>788</v>
      </c>
      <c r="Q75" s="95" t="s">
        <v>863</v>
      </c>
      <c r="R75" s="95"/>
      <c r="S75" s="313">
        <v>20.679910725278</v>
      </c>
      <c r="T75" s="356">
        <v>217.99</v>
      </c>
      <c r="U75" s="366">
        <v>216.5439285802224</v>
      </c>
      <c r="V75" s="382">
        <f t="shared" si="1"/>
        <v>20.679910725278</v>
      </c>
      <c r="W75" s="353">
        <v>0.9803137931034482</v>
      </c>
    </row>
    <row r="76" spans="1:23" ht="12.75">
      <c r="A76" s="94" t="s">
        <v>297</v>
      </c>
      <c r="B76" s="65">
        <v>4.244118</v>
      </c>
      <c r="C76" s="65">
        <v>12.11</v>
      </c>
      <c r="D76" s="65">
        <v>3.46</v>
      </c>
      <c r="E76" s="65">
        <v>3.17</v>
      </c>
      <c r="F76" s="65">
        <v>18.1</v>
      </c>
      <c r="G76" s="60">
        <f t="shared" si="2"/>
        <v>8.150000000000006</v>
      </c>
      <c r="H76" s="60">
        <f t="shared" si="0"/>
        <v>635.759780172414</v>
      </c>
      <c r="I76" s="60">
        <f t="shared" si="3"/>
        <v>-7.782930498422267</v>
      </c>
      <c r="J76" s="239">
        <f t="shared" si="4"/>
        <v>-8.141167766588548</v>
      </c>
      <c r="K76" s="66">
        <v>19.5</v>
      </c>
      <c r="L76" s="66">
        <v>13.2</v>
      </c>
      <c r="M76" s="66">
        <v>17.5</v>
      </c>
      <c r="N76" s="66">
        <v>203.77</v>
      </c>
      <c r="O76" s="68" t="s">
        <v>432</v>
      </c>
      <c r="P76" s="95" t="s">
        <v>798</v>
      </c>
      <c r="Q76" s="95" t="s">
        <v>863</v>
      </c>
      <c r="R76" s="95"/>
      <c r="S76" s="313">
        <v>69.61992194429666</v>
      </c>
      <c r="T76" s="356">
        <v>256.66</v>
      </c>
      <c r="U76" s="308">
        <v>255.69593755543733</v>
      </c>
      <c r="V76" s="382">
        <f t="shared" si="1"/>
        <v>69.61992194429666</v>
      </c>
      <c r="W76" s="294">
        <v>0.9718965517241379</v>
      </c>
    </row>
    <row r="77" spans="1:23" ht="12.75">
      <c r="A77" s="91" t="s">
        <v>1220</v>
      </c>
      <c r="B77" s="60">
        <v>4.244118</v>
      </c>
      <c r="C77" s="60">
        <v>12.03</v>
      </c>
      <c r="D77" s="60">
        <v>3.32</v>
      </c>
      <c r="E77" s="60">
        <v>3.32</v>
      </c>
      <c r="F77" s="60">
        <v>18.07</v>
      </c>
      <c r="G77" s="60">
        <f t="shared" si="2"/>
        <v>7.329999999999989</v>
      </c>
      <c r="H77" s="60">
        <f aca="true" t="shared" si="5" ref="H77:H142">(S77/1000*H$6+(1-S77/1000)*D$6)*W77+290*(1-W77)</f>
        <v>623.0772887931035</v>
      </c>
      <c r="I77" s="60">
        <f t="shared" si="3"/>
        <v>-7.725419214817073</v>
      </c>
      <c r="J77" s="239">
        <f t="shared" si="4"/>
        <v>-8.0906499889708</v>
      </c>
      <c r="K77" s="61">
        <v>18.98</v>
      </c>
      <c r="L77" s="61">
        <v>13.6</v>
      </c>
      <c r="M77" s="61">
        <v>16.4</v>
      </c>
      <c r="N77" s="61">
        <v>49.6</v>
      </c>
      <c r="O77" s="63" t="s">
        <v>448</v>
      </c>
      <c r="P77" s="92" t="s">
        <v>1222</v>
      </c>
      <c r="Q77" s="92" t="s">
        <v>863</v>
      </c>
      <c r="R77" s="92" t="s">
        <v>1190</v>
      </c>
      <c r="S77" s="307">
        <v>66.87170552234053</v>
      </c>
      <c r="T77" s="354">
        <v>254.42000000000002</v>
      </c>
      <c r="U77" s="308">
        <v>253.49736441787243</v>
      </c>
      <c r="V77" s="379">
        <f t="shared" si="1"/>
        <v>66.87170552234053</v>
      </c>
      <c r="W77" s="294">
        <v>0.9747241379310345</v>
      </c>
    </row>
    <row r="78" spans="1:23" ht="12.75">
      <c r="A78" s="91" t="s">
        <v>1219</v>
      </c>
      <c r="B78" s="360">
        <v>4.244118</v>
      </c>
      <c r="C78" s="60">
        <v>12.03</v>
      </c>
      <c r="D78" s="60">
        <v>3.32</v>
      </c>
      <c r="E78" s="60">
        <v>3.32</v>
      </c>
      <c r="F78" s="60">
        <v>18.07</v>
      </c>
      <c r="G78" s="60">
        <f t="shared" si="2"/>
        <v>7.329999999999989</v>
      </c>
      <c r="H78" s="60">
        <f t="shared" si="5"/>
        <v>571.4024137931033</v>
      </c>
      <c r="I78" s="60">
        <f t="shared" si="3"/>
        <v>-7.349420706543739</v>
      </c>
      <c r="J78" s="239">
        <f t="shared" si="4"/>
        <v>-7.746215478543839</v>
      </c>
      <c r="K78" s="61">
        <v>18.98</v>
      </c>
      <c r="L78" s="61">
        <v>13.6</v>
      </c>
      <c r="M78" s="61">
        <v>16.4</v>
      </c>
      <c r="N78" s="61">
        <v>49.69</v>
      </c>
      <c r="O78" s="63" t="s">
        <v>1225</v>
      </c>
      <c r="P78" s="92" t="s">
        <v>1222</v>
      </c>
      <c r="Q78" s="92" t="s">
        <v>863</v>
      </c>
      <c r="R78" s="92" t="s">
        <v>1190</v>
      </c>
      <c r="S78" s="307">
        <v>56.496975271517975</v>
      </c>
      <c r="T78" s="354">
        <v>246.32999999999998</v>
      </c>
      <c r="U78" s="308">
        <v>245.19758021721438</v>
      </c>
      <c r="V78" s="379">
        <f t="shared" si="1"/>
        <v>56.496975271517975</v>
      </c>
      <c r="W78" s="294">
        <v>0.9747241379310345</v>
      </c>
    </row>
    <row r="79" spans="1:23" ht="12.75">
      <c r="A79" s="94" t="s">
        <v>351</v>
      </c>
      <c r="B79" s="65">
        <v>4.30029015</v>
      </c>
      <c r="C79" s="65">
        <v>11.67</v>
      </c>
      <c r="D79" s="65">
        <v>3.2</v>
      </c>
      <c r="E79" s="65">
        <v>2.5</v>
      </c>
      <c r="F79" s="65">
        <v>17.4</v>
      </c>
      <c r="G79" s="60">
        <f aca="true" t="shared" si="6" ref="G79:G144">290*(1-W79)</f>
        <v>5.518000000000013</v>
      </c>
      <c r="H79" s="60">
        <f t="shared" si="5"/>
        <v>414.51484137931027</v>
      </c>
      <c r="I79" s="60">
        <f aca="true" t="shared" si="7" ref="I79:I144">F79+2.15-10*LOG((S79/1000*H$6+(1-S79/1000)*D$6)*W79+290*(1-W79))</f>
        <v>-6.625400847385205</v>
      </c>
      <c r="J79" s="239">
        <f aca="true" t="shared" si="8" ref="J79:J144">F79+2.15-10*LOG((S79/1000*H$6+(1-S79/1000)*D$6)*W79+290*(10^(0.1*M$6)-1)+290*(1-W79))</f>
        <v>-7.1633994202299505</v>
      </c>
      <c r="K79" s="66">
        <v>26.3</v>
      </c>
      <c r="L79" s="66">
        <v>16.89</v>
      </c>
      <c r="M79" s="66">
        <v>23.37</v>
      </c>
      <c r="N79" s="66">
        <v>53.11</v>
      </c>
      <c r="O79" s="68" t="s">
        <v>169</v>
      </c>
      <c r="P79" s="95" t="s">
        <v>1222</v>
      </c>
      <c r="Q79" s="95" t="s">
        <v>872</v>
      </c>
      <c r="R79" s="95"/>
      <c r="S79" s="313">
        <v>24.839532905421073</v>
      </c>
      <c r="T79" s="356">
        <v>221.206</v>
      </c>
      <c r="U79" s="308">
        <v>219.87162632433686</v>
      </c>
      <c r="V79" s="382">
        <f t="shared" si="1"/>
        <v>24.839532905421073</v>
      </c>
      <c r="W79" s="294">
        <v>0.9809724137931034</v>
      </c>
    </row>
    <row r="80" spans="1:23" ht="12.75">
      <c r="A80" s="94" t="s">
        <v>1131</v>
      </c>
      <c r="B80" s="65">
        <v>4.30029015</v>
      </c>
      <c r="C80" s="65">
        <v>11.67</v>
      </c>
      <c r="D80" s="65">
        <v>3.2</v>
      </c>
      <c r="E80" s="65">
        <v>2.5</v>
      </c>
      <c r="F80" s="65">
        <v>17.48</v>
      </c>
      <c r="G80" s="60">
        <f t="shared" si="6"/>
        <v>5.537</v>
      </c>
      <c r="H80" s="60">
        <f t="shared" si="5"/>
        <v>421.3820646551723</v>
      </c>
      <c r="I80" s="60">
        <f t="shared" si="7"/>
        <v>-6.616760467275771</v>
      </c>
      <c r="J80" s="239">
        <f t="shared" si="8"/>
        <v>-7.146504809077175</v>
      </c>
      <c r="K80" s="66">
        <v>26.3</v>
      </c>
      <c r="L80" s="66">
        <v>16.89</v>
      </c>
      <c r="M80" s="66">
        <v>23.37</v>
      </c>
      <c r="N80" s="66">
        <v>53.11</v>
      </c>
      <c r="O80" s="68" t="s">
        <v>169</v>
      </c>
      <c r="P80" s="95" t="s">
        <v>1222</v>
      </c>
      <c r="Q80" s="95" t="s">
        <v>872</v>
      </c>
      <c r="R80" s="95" t="s">
        <v>1190</v>
      </c>
      <c r="S80" s="313">
        <v>26.211229579945368</v>
      </c>
      <c r="T80" s="356">
        <v>222.287</v>
      </c>
      <c r="U80" s="308">
        <v>220.9689836639563</v>
      </c>
      <c r="V80" s="382">
        <f t="shared" si="1"/>
        <v>26.211229579945368</v>
      </c>
      <c r="W80" s="294">
        <v>0.9809068965517241</v>
      </c>
    </row>
    <row r="81" spans="1:25" s="16" customFormat="1" ht="12" customHeight="1">
      <c r="A81" s="94" t="s">
        <v>1132</v>
      </c>
      <c r="B81" s="65">
        <v>4.30029015</v>
      </c>
      <c r="C81" s="65">
        <v>11.67</v>
      </c>
      <c r="D81" s="65">
        <v>3.2</v>
      </c>
      <c r="E81" s="65">
        <v>2.5</v>
      </c>
      <c r="F81" s="65">
        <v>17.43</v>
      </c>
      <c r="G81" s="60">
        <f t="shared" si="6"/>
        <v>5.492999999999988</v>
      </c>
      <c r="H81" s="60">
        <f t="shared" si="5"/>
        <v>386.5935370689654</v>
      </c>
      <c r="I81" s="60">
        <f t="shared" si="7"/>
        <v>-6.292545893750308</v>
      </c>
      <c r="J81" s="239">
        <f t="shared" si="8"/>
        <v>-6.866937565735341</v>
      </c>
      <c r="K81" s="66">
        <v>26.3</v>
      </c>
      <c r="L81" s="66">
        <v>16.89</v>
      </c>
      <c r="M81" s="66">
        <v>23.37</v>
      </c>
      <c r="N81" s="66">
        <v>53.11</v>
      </c>
      <c r="O81" s="68" t="s">
        <v>169</v>
      </c>
      <c r="P81" s="95" t="s">
        <v>1222</v>
      </c>
      <c r="Q81" s="95" t="s">
        <v>872</v>
      </c>
      <c r="R81" s="95" t="s">
        <v>1190</v>
      </c>
      <c r="S81" s="313">
        <v>19.267803604129234</v>
      </c>
      <c r="T81" s="356">
        <v>216.827</v>
      </c>
      <c r="U81" s="308">
        <v>215.4142428833034</v>
      </c>
      <c r="V81" s="382">
        <f t="shared" si="1"/>
        <v>19.267803604129234</v>
      </c>
      <c r="W81" s="294">
        <v>0.9810586206896552</v>
      </c>
      <c r="Y81"/>
    </row>
    <row r="82" spans="1:25" s="16" customFormat="1" ht="12" customHeight="1">
      <c r="A82" s="91" t="s">
        <v>1377</v>
      </c>
      <c r="B82" s="60">
        <v>4.30445105</v>
      </c>
      <c r="C82" s="60">
        <v>11.81</v>
      </c>
      <c r="D82" s="60">
        <v>3.179</v>
      </c>
      <c r="E82" s="60">
        <v>2.557</v>
      </c>
      <c r="F82" s="60">
        <v>17.53</v>
      </c>
      <c r="G82" s="60">
        <f t="shared" si="6"/>
        <v>4.910000000000016</v>
      </c>
      <c r="H82" s="60">
        <f t="shared" si="5"/>
        <v>440.56747155172434</v>
      </c>
      <c r="I82" s="60">
        <f t="shared" si="7"/>
        <v>-6.760124287042288</v>
      </c>
      <c r="J82" s="239">
        <f t="shared" si="8"/>
        <v>-7.268096793688102</v>
      </c>
      <c r="K82" s="61">
        <v>25.6</v>
      </c>
      <c r="L82" s="61">
        <v>16.3</v>
      </c>
      <c r="M82" s="61">
        <v>24.4</v>
      </c>
      <c r="N82" s="61">
        <v>47.646</v>
      </c>
      <c r="O82" s="63" t="s">
        <v>159</v>
      </c>
      <c r="P82" s="92" t="s">
        <v>788</v>
      </c>
      <c r="Q82" s="92" t="s">
        <v>863</v>
      </c>
      <c r="R82" s="92"/>
      <c r="S82" s="307">
        <v>29.97272791048445</v>
      </c>
      <c r="T82" s="354">
        <v>225.096</v>
      </c>
      <c r="U82" s="308">
        <v>223.97818232838756</v>
      </c>
      <c r="V82" s="379">
        <f t="shared" si="1"/>
        <v>29.97272791048445</v>
      </c>
      <c r="W82" s="294">
        <v>0.9830689655172413</v>
      </c>
      <c r="Y82"/>
    </row>
    <row r="83" spans="1:25" s="16" customFormat="1" ht="12" customHeight="1">
      <c r="A83" s="91" t="s">
        <v>298</v>
      </c>
      <c r="B83" s="60">
        <v>4.306531499999999</v>
      </c>
      <c r="C83" s="60">
        <v>11.45</v>
      </c>
      <c r="D83" s="60">
        <v>2.95</v>
      </c>
      <c r="E83" s="60">
        <v>2.7</v>
      </c>
      <c r="F83" s="60">
        <v>17.3</v>
      </c>
      <c r="G83" s="60">
        <f t="shared" si="6"/>
        <v>5.700000000000002</v>
      </c>
      <c r="H83" s="60">
        <f t="shared" si="5"/>
        <v>475.43573275862093</v>
      </c>
      <c r="I83" s="60">
        <f t="shared" si="7"/>
        <v>-7.320918192867918</v>
      </c>
      <c r="J83" s="239">
        <f t="shared" si="8"/>
        <v>-7.7935893376367</v>
      </c>
      <c r="K83" s="61">
        <v>24.6</v>
      </c>
      <c r="L83" s="61">
        <v>16.4</v>
      </c>
      <c r="M83" s="61">
        <v>23.4</v>
      </c>
      <c r="N83" s="61">
        <v>28.4</v>
      </c>
      <c r="O83" s="63" t="s">
        <v>151</v>
      </c>
      <c r="P83" s="92" t="s">
        <v>797</v>
      </c>
      <c r="Q83" s="92" t="s">
        <v>872</v>
      </c>
      <c r="R83" s="92"/>
      <c r="S83" s="307">
        <v>37.016355962012</v>
      </c>
      <c r="T83" s="354">
        <v>230.8</v>
      </c>
      <c r="U83" s="308">
        <v>229.6130847696096</v>
      </c>
      <c r="V83" s="379">
        <f aca="true" t="shared" si="9" ref="V83:V151">(U83-200)*1.25</f>
        <v>37.016355962012</v>
      </c>
      <c r="W83" s="294">
        <v>0.9803448275862069</v>
      </c>
      <c r="Y83"/>
    </row>
    <row r="84" spans="1:25" s="16" customFormat="1" ht="12" customHeight="1">
      <c r="A84" s="91" t="s">
        <v>299</v>
      </c>
      <c r="B84" s="60">
        <v>4.306531499999999</v>
      </c>
      <c r="C84" s="60">
        <v>11.45</v>
      </c>
      <c r="D84" s="60">
        <v>3.04</v>
      </c>
      <c r="E84" s="60">
        <v>2.72</v>
      </c>
      <c r="F84" s="60">
        <v>17.34</v>
      </c>
      <c r="G84" s="60">
        <f t="shared" si="6"/>
        <v>5.700000000000002</v>
      </c>
      <c r="H84" s="60">
        <f t="shared" si="5"/>
        <v>482.4619827586209</v>
      </c>
      <c r="I84" s="60">
        <f t="shared" si="7"/>
        <v>-7.344630973095757</v>
      </c>
      <c r="J84" s="239">
        <f t="shared" si="8"/>
        <v>-7.810774921446573</v>
      </c>
      <c r="K84" s="61">
        <v>24.6</v>
      </c>
      <c r="L84" s="61">
        <v>16.4</v>
      </c>
      <c r="M84" s="61">
        <v>23.4</v>
      </c>
      <c r="N84" s="61">
        <v>28.4</v>
      </c>
      <c r="O84" s="63" t="s">
        <v>151</v>
      </c>
      <c r="P84" s="92" t="s">
        <v>797</v>
      </c>
      <c r="Q84" s="92" t="s">
        <v>872</v>
      </c>
      <c r="R84" s="92"/>
      <c r="S84" s="307">
        <v>38.418923672177314</v>
      </c>
      <c r="T84" s="354">
        <v>231.9</v>
      </c>
      <c r="U84" s="308">
        <v>230.73513893774185</v>
      </c>
      <c r="V84" s="379">
        <f t="shared" si="9"/>
        <v>38.418923672177314</v>
      </c>
      <c r="W84" s="294">
        <v>0.9803448275862069</v>
      </c>
      <c r="Y84"/>
    </row>
    <row r="85" spans="1:23" ht="12.75">
      <c r="A85" s="94" t="s">
        <v>966</v>
      </c>
      <c r="B85" s="65">
        <v>4.3190142</v>
      </c>
      <c r="C85" s="65">
        <v>11.84</v>
      </c>
      <c r="D85" s="65">
        <v>3.211</v>
      </c>
      <c r="E85" s="65">
        <v>2.889</v>
      </c>
      <c r="F85" s="65">
        <v>17.75</v>
      </c>
      <c r="G85" s="60">
        <f t="shared" si="6"/>
        <v>4.599999999999996</v>
      </c>
      <c r="H85" s="60">
        <f t="shared" si="5"/>
        <v>509.5537931034484</v>
      </c>
      <c r="I85" s="60">
        <f t="shared" si="7"/>
        <v>-7.1719003881309185</v>
      </c>
      <c r="J85" s="239">
        <f t="shared" si="8"/>
        <v>-7.614480448309369</v>
      </c>
      <c r="K85" s="66">
        <v>25.35</v>
      </c>
      <c r="L85" s="66">
        <v>17.1</v>
      </c>
      <c r="M85" s="66">
        <v>22.1</v>
      </c>
      <c r="N85" s="66">
        <v>51.67</v>
      </c>
      <c r="O85" s="68" t="s">
        <v>450</v>
      </c>
      <c r="P85" s="95" t="s">
        <v>796</v>
      </c>
      <c r="Q85" s="95" t="s">
        <v>872</v>
      </c>
      <c r="R85" s="95"/>
      <c r="S85" s="313">
        <v>43.65802382620885</v>
      </c>
      <c r="T85" s="356">
        <v>235.8</v>
      </c>
      <c r="U85" s="308">
        <v>234.92641906096708</v>
      </c>
      <c r="V85" s="382">
        <f t="shared" si="9"/>
        <v>43.65802382620885</v>
      </c>
      <c r="W85" s="294">
        <v>0.9841379310344828</v>
      </c>
    </row>
    <row r="86" spans="1:23" ht="12.75">
      <c r="A86" s="91" t="s">
        <v>866</v>
      </c>
      <c r="B86" s="60">
        <v>4.327336</v>
      </c>
      <c r="C86" s="60">
        <v>11.82</v>
      </c>
      <c r="D86" s="60">
        <v>3.05</v>
      </c>
      <c r="E86" s="60">
        <v>3.05</v>
      </c>
      <c r="F86" s="60">
        <v>17.74</v>
      </c>
      <c r="G86" s="60">
        <f t="shared" si="6"/>
        <v>4.599999999999996</v>
      </c>
      <c r="H86" s="60">
        <f t="shared" si="5"/>
        <v>537.0200431034482</v>
      </c>
      <c r="I86" s="60">
        <f t="shared" si="7"/>
        <v>-7.409904950976667</v>
      </c>
      <c r="J86" s="239">
        <f t="shared" si="8"/>
        <v>-7.830910652422737</v>
      </c>
      <c r="K86" s="61">
        <v>25.2</v>
      </c>
      <c r="L86" s="61">
        <v>17.2</v>
      </c>
      <c r="M86" s="61">
        <v>22.6</v>
      </c>
      <c r="N86" s="61">
        <v>51.6</v>
      </c>
      <c r="O86" s="63" t="s">
        <v>1022</v>
      </c>
      <c r="P86" s="92" t="s">
        <v>796</v>
      </c>
      <c r="Q86" s="92" t="s">
        <v>872</v>
      </c>
      <c r="R86" s="92" t="s">
        <v>1190</v>
      </c>
      <c r="S86" s="307">
        <v>49.1196566222845</v>
      </c>
      <c r="T86" s="354">
        <v>240.1</v>
      </c>
      <c r="U86" s="308">
        <v>239.2957252978276</v>
      </c>
      <c r="V86" s="379">
        <f t="shared" si="9"/>
        <v>49.1196566222845</v>
      </c>
      <c r="W86" s="294">
        <v>0.9841379310344828</v>
      </c>
    </row>
    <row r="87" spans="1:23" ht="12.75">
      <c r="A87" s="91" t="s">
        <v>867</v>
      </c>
      <c r="B87" s="60">
        <v>4.327336</v>
      </c>
      <c r="C87" s="60">
        <v>11.85</v>
      </c>
      <c r="D87" s="60">
        <v>3.05</v>
      </c>
      <c r="E87" s="60">
        <v>3.05</v>
      </c>
      <c r="F87" s="60">
        <v>17.74</v>
      </c>
      <c r="G87" s="60">
        <f t="shared" si="6"/>
        <v>4.599999999999996</v>
      </c>
      <c r="H87" s="60">
        <f t="shared" si="5"/>
        <v>537.0200431034482</v>
      </c>
      <c r="I87" s="60">
        <f t="shared" si="7"/>
        <v>-7.409904950976667</v>
      </c>
      <c r="J87" s="239">
        <f t="shared" si="8"/>
        <v>-7.830910652422737</v>
      </c>
      <c r="K87" s="61">
        <v>24.82</v>
      </c>
      <c r="L87" s="61">
        <v>17</v>
      </c>
      <c r="M87" s="61">
        <v>21.6</v>
      </c>
      <c r="N87" s="61">
        <v>53.22</v>
      </c>
      <c r="O87" s="63" t="s">
        <v>580</v>
      </c>
      <c r="P87" s="92" t="s">
        <v>796</v>
      </c>
      <c r="Q87" s="92" t="s">
        <v>872</v>
      </c>
      <c r="R87" s="92" t="s">
        <v>1190</v>
      </c>
      <c r="S87" s="307">
        <v>49.1196566222845</v>
      </c>
      <c r="T87" s="354">
        <v>240.1</v>
      </c>
      <c r="U87" s="308">
        <v>239.2957252978276</v>
      </c>
      <c r="V87" s="379">
        <f t="shared" si="9"/>
        <v>49.1196566222845</v>
      </c>
      <c r="W87" s="294">
        <v>0.9841379310344828</v>
      </c>
    </row>
    <row r="88" spans="1:23" ht="12.75">
      <c r="A88" s="91" t="s">
        <v>1377</v>
      </c>
      <c r="B88" s="60">
        <v>4.3398186999999995</v>
      </c>
      <c r="C88" s="60">
        <v>11.81</v>
      </c>
      <c r="D88" s="60">
        <v>3.179</v>
      </c>
      <c r="E88" s="60">
        <v>2.877</v>
      </c>
      <c r="F88" s="60">
        <v>17.73</v>
      </c>
      <c r="G88" s="60">
        <f t="shared" si="6"/>
        <v>4.905000000000012</v>
      </c>
      <c r="H88" s="60">
        <f t="shared" si="5"/>
        <v>482.67100818965514</v>
      </c>
      <c r="I88" s="60">
        <f t="shared" si="7"/>
        <v>-6.956512135454652</v>
      </c>
      <c r="J88" s="239">
        <f t="shared" si="8"/>
        <v>-7.422464667562263</v>
      </c>
      <c r="K88" s="61">
        <v>25.7</v>
      </c>
      <c r="L88" s="61">
        <v>16.1</v>
      </c>
      <c r="M88" s="61">
        <v>24.3</v>
      </c>
      <c r="N88" s="61">
        <v>49.6</v>
      </c>
      <c r="O88" s="63" t="s">
        <v>159</v>
      </c>
      <c r="P88" s="92" t="s">
        <v>788</v>
      </c>
      <c r="Q88" s="92" t="s">
        <v>863</v>
      </c>
      <c r="R88" s="92"/>
      <c r="S88" s="307">
        <v>38.353399743945005</v>
      </c>
      <c r="T88" s="354">
        <v>231.686</v>
      </c>
      <c r="U88" s="308">
        <v>230.682719795156</v>
      </c>
      <c r="V88" s="379">
        <f t="shared" si="9"/>
        <v>38.353399743945005</v>
      </c>
      <c r="W88" s="294">
        <v>0.9830862068965517</v>
      </c>
    </row>
    <row r="89" spans="1:23" ht="12.75">
      <c r="A89" s="91" t="s">
        <v>233</v>
      </c>
      <c r="B89" s="60">
        <v>4.3481404999999995</v>
      </c>
      <c r="C89" s="60">
        <v>12.01</v>
      </c>
      <c r="D89" s="60">
        <v>3.4</v>
      </c>
      <c r="E89" s="60">
        <v>3.1</v>
      </c>
      <c r="F89" s="60">
        <v>18.02</v>
      </c>
      <c r="G89" s="60">
        <f t="shared" si="6"/>
        <v>4.800000000000003</v>
      </c>
      <c r="H89" s="60">
        <f t="shared" si="5"/>
        <v>622.8548275862069</v>
      </c>
      <c r="I89" s="60">
        <f t="shared" si="7"/>
        <v>-7.773868349013885</v>
      </c>
      <c r="J89" s="239">
        <f t="shared" si="8"/>
        <v>-8.139224234023544</v>
      </c>
      <c r="K89" s="61">
        <v>21.6</v>
      </c>
      <c r="L89" s="61">
        <v>13</v>
      </c>
      <c r="M89" s="61">
        <v>17.6</v>
      </c>
      <c r="N89" s="61">
        <v>28</v>
      </c>
      <c r="O89" s="63" t="s">
        <v>156</v>
      </c>
      <c r="P89" s="92" t="s">
        <v>797</v>
      </c>
      <c r="Q89" s="92" t="s">
        <v>872</v>
      </c>
      <c r="R89" s="92"/>
      <c r="S89" s="307">
        <v>66.23422159887798</v>
      </c>
      <c r="T89" s="354">
        <v>253.60000000000002</v>
      </c>
      <c r="U89" s="308">
        <v>252.9873772791024</v>
      </c>
      <c r="V89" s="379">
        <f t="shared" si="9"/>
        <v>66.23422159887798</v>
      </c>
      <c r="W89" s="294">
        <v>0.983448275862069</v>
      </c>
    </row>
    <row r="90" spans="1:23" ht="12.75">
      <c r="A90" s="91" t="s">
        <v>1346</v>
      </c>
      <c r="B90" s="60">
        <v>4.3481404999999995</v>
      </c>
      <c r="C90" s="60">
        <v>11.99</v>
      </c>
      <c r="D90" s="60">
        <v>3.33</v>
      </c>
      <c r="E90" s="60">
        <v>3.04</v>
      </c>
      <c r="F90" s="60">
        <v>17.96</v>
      </c>
      <c r="G90" s="60">
        <f t="shared" si="6"/>
        <v>4.900000000000007</v>
      </c>
      <c r="H90" s="60">
        <f t="shared" si="5"/>
        <v>580.4990948275863</v>
      </c>
      <c r="I90" s="60">
        <f t="shared" si="7"/>
        <v>-7.528015468796038</v>
      </c>
      <c r="J90" s="239">
        <f t="shared" si="8"/>
        <v>-7.918863815666764</v>
      </c>
      <c r="K90" s="61">
        <v>21.3</v>
      </c>
      <c r="L90" s="61">
        <v>15</v>
      </c>
      <c r="M90" s="61">
        <v>17.1</v>
      </c>
      <c r="N90" s="61">
        <v>49.1</v>
      </c>
      <c r="O90" s="63" t="s">
        <v>245</v>
      </c>
      <c r="P90" s="92" t="s">
        <v>797</v>
      </c>
      <c r="Q90" s="92" t="s">
        <v>872</v>
      </c>
      <c r="R90" s="92"/>
      <c r="S90" s="307">
        <v>57.82620133286567</v>
      </c>
      <c r="T90" s="354">
        <v>247</v>
      </c>
      <c r="U90" s="308">
        <v>246.26096106629254</v>
      </c>
      <c r="V90" s="379">
        <f t="shared" si="9"/>
        <v>57.82620133286567</v>
      </c>
      <c r="W90" s="294">
        <v>0.983103448275862</v>
      </c>
    </row>
    <row r="91" spans="1:23" ht="12.75">
      <c r="A91" s="91" t="s">
        <v>217</v>
      </c>
      <c r="B91" s="60">
        <v>4.368945</v>
      </c>
      <c r="C91" s="60">
        <v>13.39</v>
      </c>
      <c r="D91" s="60">
        <v>3.348</v>
      </c>
      <c r="E91" s="60">
        <v>4.269</v>
      </c>
      <c r="F91" s="60">
        <v>19.32</v>
      </c>
      <c r="G91" s="60">
        <f t="shared" si="6"/>
        <v>3.5800000000000063</v>
      </c>
      <c r="H91" s="60">
        <f t="shared" si="5"/>
        <v>431.9236422413793</v>
      </c>
      <c r="I91" s="60">
        <f t="shared" si="7"/>
        <v>-4.884069767123606</v>
      </c>
      <c r="J91" s="239">
        <f t="shared" si="8"/>
        <v>-5.40162544118731</v>
      </c>
      <c r="K91" s="61">
        <v>24.66</v>
      </c>
      <c r="L91" s="61">
        <v>17.3</v>
      </c>
      <c r="M91" s="61">
        <v>20.2</v>
      </c>
      <c r="N91" s="61">
        <v>203.8</v>
      </c>
      <c r="O91" s="63" t="s">
        <v>169</v>
      </c>
      <c r="P91" s="92" t="s">
        <v>797</v>
      </c>
      <c r="Q91" s="92" t="s">
        <v>863</v>
      </c>
      <c r="R91" s="92"/>
      <c r="S91" s="307">
        <v>28.12085399064312</v>
      </c>
      <c r="T91" s="354">
        <v>223.33</v>
      </c>
      <c r="U91" s="308">
        <v>222.4966831925145</v>
      </c>
      <c r="V91" s="379">
        <f t="shared" si="9"/>
        <v>28.12085399064312</v>
      </c>
      <c r="W91" s="294">
        <v>0.9876551724137931</v>
      </c>
    </row>
    <row r="92" spans="1:23" ht="12.75">
      <c r="A92" s="91" t="s">
        <v>218</v>
      </c>
      <c r="B92" s="60">
        <v>4.368945</v>
      </c>
      <c r="C92" s="60">
        <v>13.39</v>
      </c>
      <c r="D92" s="60">
        <v>3.9</v>
      </c>
      <c r="E92" s="60">
        <v>4.4</v>
      </c>
      <c r="F92" s="60">
        <v>19.43</v>
      </c>
      <c r="G92" s="60">
        <f t="shared" si="6"/>
        <v>3.5800000000000063</v>
      </c>
      <c r="H92" s="60">
        <f t="shared" si="5"/>
        <v>428.7937672413795</v>
      </c>
      <c r="I92" s="60">
        <f t="shared" si="7"/>
        <v>-4.742484640159905</v>
      </c>
      <c r="J92" s="239">
        <f t="shared" si="8"/>
        <v>-5.26360020582494</v>
      </c>
      <c r="K92" s="61">
        <v>24.66</v>
      </c>
      <c r="L92" s="61">
        <v>17.3</v>
      </c>
      <c r="M92" s="61">
        <v>20.2</v>
      </c>
      <c r="N92" s="61">
        <v>203.8</v>
      </c>
      <c r="O92" s="63" t="s">
        <v>169</v>
      </c>
      <c r="P92" s="92" t="s">
        <v>797</v>
      </c>
      <c r="Q92" s="92" t="s">
        <v>863</v>
      </c>
      <c r="R92" s="92"/>
      <c r="S92" s="307">
        <v>27.500698275260156</v>
      </c>
      <c r="T92" s="354">
        <v>222.84000000000003</v>
      </c>
      <c r="U92" s="308">
        <v>222.00055862020812</v>
      </c>
      <c r="V92" s="379">
        <f t="shared" si="9"/>
        <v>27.500698275260156</v>
      </c>
      <c r="W92" s="294">
        <v>0.9876551724137931</v>
      </c>
    </row>
    <row r="93" spans="1:23" ht="12.75">
      <c r="A93" s="91" t="s">
        <v>446</v>
      </c>
      <c r="B93" s="60">
        <v>4.388</v>
      </c>
      <c r="C93" s="60">
        <v>11.76</v>
      </c>
      <c r="D93" s="60">
        <v>3.163</v>
      </c>
      <c r="E93" s="60">
        <v>2.85</v>
      </c>
      <c r="F93" s="60">
        <v>17.675</v>
      </c>
      <c r="G93" s="60">
        <f>290*(1-W93)</f>
        <v>4.263000000000013</v>
      </c>
      <c r="H93" s="60">
        <f>(S93/1000*H$6+(1-S93/1000)*D$6)*W93+290*(1-W93)</f>
        <v>487.82684667375</v>
      </c>
      <c r="I93" s="60">
        <f>F93+2.15-10*LOG((S93/1000*H$6+(1-S93/1000)*D$6)*W93+290*(1-W93))</f>
        <v>-7.057656972516664</v>
      </c>
      <c r="J93" s="239">
        <f>F93+2.15-10*LOG((S93/1000*H$6+(1-S93/1000)*D$6)*W93+290*(10^(0.1*M$6)-1)+290*(1-W93))</f>
        <v>-7.518937325081918</v>
      </c>
      <c r="K93" s="61">
        <v>24.48</v>
      </c>
      <c r="L93" s="61">
        <v>16.68</v>
      </c>
      <c r="M93" s="61">
        <v>22.32</v>
      </c>
      <c r="N93" s="61">
        <v>49.94</v>
      </c>
      <c r="O93" s="63" t="s">
        <v>1022</v>
      </c>
      <c r="P93" s="92" t="s">
        <v>799</v>
      </c>
      <c r="Q93" s="92" t="s">
        <v>863</v>
      </c>
      <c r="R93" s="92"/>
      <c r="S93" s="307">
        <v>39.29125</v>
      </c>
      <c r="T93" s="354">
        <v>246.5</v>
      </c>
      <c r="U93" s="308">
        <v>231.433</v>
      </c>
      <c r="V93" s="379">
        <f t="shared" si="9"/>
        <v>39.29124999999999</v>
      </c>
      <c r="W93" s="294">
        <v>0.9853</v>
      </c>
    </row>
    <row r="94" spans="1:23" ht="12.75">
      <c r="A94" s="91" t="s">
        <v>300</v>
      </c>
      <c r="B94" s="60">
        <v>4.410554</v>
      </c>
      <c r="C94" s="60">
        <v>12.04</v>
      </c>
      <c r="D94" s="60">
        <v>3.35</v>
      </c>
      <c r="E94" s="60">
        <v>3.06</v>
      </c>
      <c r="F94" s="60">
        <v>18.02</v>
      </c>
      <c r="G94" s="60">
        <f t="shared" si="6"/>
        <v>4.699999999999999</v>
      </c>
      <c r="H94" s="60">
        <f t="shared" si="5"/>
        <v>577.7018103448277</v>
      </c>
      <c r="I94" s="60">
        <f t="shared" si="7"/>
        <v>-7.447037284926626</v>
      </c>
      <c r="J94" s="239">
        <f t="shared" si="8"/>
        <v>-7.839695116201888</v>
      </c>
      <c r="K94" s="61">
        <v>20.7</v>
      </c>
      <c r="L94" s="61">
        <v>14.5</v>
      </c>
      <c r="M94" s="61">
        <v>17.4</v>
      </c>
      <c r="N94" s="61">
        <v>47.1</v>
      </c>
      <c r="O94" s="63" t="s">
        <v>169</v>
      </c>
      <c r="P94" s="92" t="s">
        <v>797</v>
      </c>
      <c r="Q94" s="92" t="s">
        <v>872</v>
      </c>
      <c r="R94" s="92"/>
      <c r="S94" s="307">
        <v>57.229232386961115</v>
      </c>
      <c r="T94" s="354">
        <v>246.5</v>
      </c>
      <c r="U94" s="308">
        <v>245.7833859095689</v>
      </c>
      <c r="V94" s="379">
        <f t="shared" si="9"/>
        <v>57.229232386961115</v>
      </c>
      <c r="W94" s="294">
        <v>0.9837931034482759</v>
      </c>
    </row>
    <row r="95" spans="1:23" ht="12.75">
      <c r="A95" s="91" t="s">
        <v>301</v>
      </c>
      <c r="B95" s="60">
        <v>4.410554</v>
      </c>
      <c r="C95" s="60">
        <v>12.01</v>
      </c>
      <c r="D95" s="60">
        <v>3.33</v>
      </c>
      <c r="E95" s="60">
        <v>3.04</v>
      </c>
      <c r="F95" s="60">
        <v>17.97</v>
      </c>
      <c r="G95" s="60">
        <f t="shared" si="6"/>
        <v>7.34</v>
      </c>
      <c r="H95" s="60">
        <f t="shared" si="5"/>
        <v>563.9092155172417</v>
      </c>
      <c r="I95" s="60">
        <f t="shared" si="7"/>
        <v>-7.392091919736753</v>
      </c>
      <c r="J95" s="239">
        <f t="shared" si="8"/>
        <v>-7.79392266548226</v>
      </c>
      <c r="K95" s="61">
        <v>20.2</v>
      </c>
      <c r="L95" s="61">
        <v>14.7</v>
      </c>
      <c r="M95" s="61">
        <v>17.1</v>
      </c>
      <c r="N95" s="61">
        <v>200.6</v>
      </c>
      <c r="O95" s="63" t="s">
        <v>156</v>
      </c>
      <c r="P95" s="92" t="s">
        <v>798</v>
      </c>
      <c r="Q95" s="92" t="s">
        <v>863</v>
      </c>
      <c r="R95" s="92"/>
      <c r="S95" s="307">
        <v>54.99451638010335</v>
      </c>
      <c r="T95" s="354">
        <v>245.16000000000003</v>
      </c>
      <c r="U95" s="308">
        <v>243.99561310408268</v>
      </c>
      <c r="V95" s="379">
        <f t="shared" si="9"/>
        <v>54.99451638010335</v>
      </c>
      <c r="W95" s="294">
        <v>0.9746896551724138</v>
      </c>
    </row>
    <row r="96" spans="1:23" ht="12.75">
      <c r="A96" s="91" t="s">
        <v>1026</v>
      </c>
      <c r="B96" s="60">
        <v>4.410554</v>
      </c>
      <c r="C96" s="60">
        <v>11.74</v>
      </c>
      <c r="D96" s="60">
        <v>3.131</v>
      </c>
      <c r="E96" s="60">
        <v>2.825</v>
      </c>
      <c r="F96" s="60">
        <v>17.62</v>
      </c>
      <c r="G96" s="60">
        <f t="shared" si="6"/>
        <v>5.199999999999985</v>
      </c>
      <c r="H96" s="60">
        <f t="shared" si="5"/>
        <v>468.44252155172416</v>
      </c>
      <c r="I96" s="60">
        <f t="shared" si="7"/>
        <v>-6.9365631004915365</v>
      </c>
      <c r="J96" s="239">
        <f t="shared" si="8"/>
        <v>-7.415915009032982</v>
      </c>
      <c r="K96" s="61">
        <v>25.6</v>
      </c>
      <c r="L96" s="61">
        <v>16.9</v>
      </c>
      <c r="M96" s="61">
        <v>24.6</v>
      </c>
      <c r="N96" s="61">
        <v>47.4</v>
      </c>
      <c r="O96" s="63" t="s">
        <v>169</v>
      </c>
      <c r="P96" s="92" t="s">
        <v>788</v>
      </c>
      <c r="Q96" s="92" t="s">
        <v>863</v>
      </c>
      <c r="R96" s="92"/>
      <c r="S96" s="307">
        <v>35.55784761235955</v>
      </c>
      <c r="T96" s="354">
        <v>229.55</v>
      </c>
      <c r="U96" s="308">
        <v>228.44627808988764</v>
      </c>
      <c r="V96" s="379">
        <f t="shared" si="9"/>
        <v>35.55784761235955</v>
      </c>
      <c r="W96" s="294">
        <v>0.9820689655172414</v>
      </c>
    </row>
    <row r="97" spans="1:23" ht="12.75">
      <c r="A97" s="91" t="s">
        <v>968</v>
      </c>
      <c r="B97" s="60">
        <v>4.410554</v>
      </c>
      <c r="C97" s="60">
        <v>11.83</v>
      </c>
      <c r="D97" s="60">
        <v>2.9</v>
      </c>
      <c r="E97" s="60">
        <v>2.9</v>
      </c>
      <c r="F97" s="60">
        <v>17.67</v>
      </c>
      <c r="G97" s="60">
        <f t="shared" si="6"/>
        <v>4.900000000000007</v>
      </c>
      <c r="H97" s="60">
        <f t="shared" si="5"/>
        <v>485.3253448275861</v>
      </c>
      <c r="I97" s="60">
        <f t="shared" si="7"/>
        <v>-7.0403297178376185</v>
      </c>
      <c r="J97" s="239">
        <f t="shared" si="8"/>
        <v>-7.5038651410946</v>
      </c>
      <c r="K97" s="61">
        <v>25.04</v>
      </c>
      <c r="L97" s="61">
        <v>16.7</v>
      </c>
      <c r="M97" s="61">
        <v>22.6</v>
      </c>
      <c r="N97" s="61">
        <v>50.9</v>
      </c>
      <c r="O97" s="63" t="s">
        <v>211</v>
      </c>
      <c r="P97" s="92" t="s">
        <v>788</v>
      </c>
      <c r="Q97" s="92" t="s">
        <v>863</v>
      </c>
      <c r="R97" s="92" t="s">
        <v>1190</v>
      </c>
      <c r="S97" s="307">
        <v>38.881094352858625</v>
      </c>
      <c r="T97" s="354">
        <v>232.1</v>
      </c>
      <c r="U97" s="308">
        <v>231.1048754822869</v>
      </c>
      <c r="V97" s="379">
        <f t="shared" si="9"/>
        <v>38.881094352858625</v>
      </c>
      <c r="W97" s="294">
        <v>0.983103448275862</v>
      </c>
    </row>
    <row r="98" spans="1:23" ht="12.75">
      <c r="A98" s="91" t="s">
        <v>969</v>
      </c>
      <c r="B98" s="60">
        <v>4.410554</v>
      </c>
      <c r="C98" s="60">
        <v>11.83</v>
      </c>
      <c r="D98" s="60">
        <v>2.9</v>
      </c>
      <c r="E98" s="60">
        <v>2.9</v>
      </c>
      <c r="F98" s="60">
        <v>17.67</v>
      </c>
      <c r="G98" s="60">
        <f t="shared" si="6"/>
        <v>4.900000000000007</v>
      </c>
      <c r="H98" s="60">
        <f t="shared" si="5"/>
        <v>431.9258448275864</v>
      </c>
      <c r="I98" s="60">
        <f t="shared" si="7"/>
        <v>-6.534091913829712</v>
      </c>
      <c r="J98" s="239">
        <f t="shared" si="8"/>
        <v>-7.051645099837707</v>
      </c>
      <c r="K98" s="61">
        <v>25.1</v>
      </c>
      <c r="L98" s="61">
        <v>16.7</v>
      </c>
      <c r="M98" s="61">
        <v>22.7</v>
      </c>
      <c r="N98" s="61">
        <v>50.09</v>
      </c>
      <c r="O98" s="63" t="s">
        <v>159</v>
      </c>
      <c r="P98" s="92" t="s">
        <v>788</v>
      </c>
      <c r="Q98" s="92" t="s">
        <v>863</v>
      </c>
      <c r="R98" s="92" t="s">
        <v>1190</v>
      </c>
      <c r="S98" s="307">
        <v>28.25149070501581</v>
      </c>
      <c r="T98" s="354">
        <v>223.74</v>
      </c>
      <c r="U98" s="308">
        <v>222.60119256401265</v>
      </c>
      <c r="V98" s="379">
        <f t="shared" si="9"/>
        <v>28.25149070501581</v>
      </c>
      <c r="W98" s="294">
        <v>0.983103448275862</v>
      </c>
    </row>
    <row r="99" spans="1:23" ht="12.75">
      <c r="A99" s="91" t="s">
        <v>1214</v>
      </c>
      <c r="B99" s="60">
        <v>4.4313585</v>
      </c>
      <c r="C99" s="60">
        <v>11.21</v>
      </c>
      <c r="D99" s="60">
        <v>2.94</v>
      </c>
      <c r="E99" s="60">
        <v>2.94</v>
      </c>
      <c r="F99" s="60">
        <v>17.14</v>
      </c>
      <c r="G99" s="60">
        <f t="shared" si="6"/>
        <v>1.9599999999999962</v>
      </c>
      <c r="H99" s="60">
        <f t="shared" si="5"/>
        <v>834.353762931035</v>
      </c>
      <c r="I99" s="60">
        <f t="shared" si="7"/>
        <v>-9.923502289511958</v>
      </c>
      <c r="J99" s="239">
        <f t="shared" si="8"/>
        <v>-10.199112425009737</v>
      </c>
      <c r="K99" s="61">
        <v>14.43</v>
      </c>
      <c r="L99" s="61">
        <v>13.4</v>
      </c>
      <c r="M99" s="61">
        <v>17.6</v>
      </c>
      <c r="N99" s="61">
        <v>190.63</v>
      </c>
      <c r="O99" s="63" t="s">
        <v>171</v>
      </c>
      <c r="P99" s="92" t="s">
        <v>799</v>
      </c>
      <c r="Q99" s="92" t="s">
        <v>863</v>
      </c>
      <c r="R99" s="92" t="s">
        <v>1190</v>
      </c>
      <c r="S99" s="307">
        <v>107.25203096792121</v>
      </c>
      <c r="T99" s="354">
        <v>285.83000000000004</v>
      </c>
      <c r="U99" s="308">
        <v>285.801624774337</v>
      </c>
      <c r="V99" s="379">
        <f t="shared" si="9"/>
        <v>107.25203096792121</v>
      </c>
      <c r="W99" s="294">
        <v>0.9932413793103448</v>
      </c>
    </row>
    <row r="100" spans="1:23" ht="12.75">
      <c r="A100" s="91" t="s">
        <v>1215</v>
      </c>
      <c r="B100" s="60">
        <v>4.4313585</v>
      </c>
      <c r="C100" s="60">
        <v>11.18</v>
      </c>
      <c r="D100" s="60">
        <v>2.94</v>
      </c>
      <c r="E100" s="60">
        <v>2.94</v>
      </c>
      <c r="F100" s="60">
        <v>17.12</v>
      </c>
      <c r="G100" s="60">
        <f t="shared" si="6"/>
        <v>1.7400000000000015</v>
      </c>
      <c r="H100" s="60">
        <f t="shared" si="5"/>
        <v>845.5847499999999</v>
      </c>
      <c r="I100" s="60">
        <f t="shared" si="7"/>
        <v>-10.00157141931145</v>
      </c>
      <c r="J100" s="239">
        <f t="shared" si="8"/>
        <v>-10.273633210589157</v>
      </c>
      <c r="K100" s="61">
        <v>13.99</v>
      </c>
      <c r="L100" s="61">
        <v>13.5</v>
      </c>
      <c r="M100" s="61">
        <v>17.5</v>
      </c>
      <c r="N100" s="61">
        <v>170.284</v>
      </c>
      <c r="O100" s="63" t="s">
        <v>230</v>
      </c>
      <c r="P100" s="92" t="s">
        <v>799</v>
      </c>
      <c r="Q100" s="92" t="s">
        <v>863</v>
      </c>
      <c r="R100" s="92" t="s">
        <v>1190</v>
      </c>
      <c r="S100" s="307">
        <v>109.38128772635814</v>
      </c>
      <c r="T100" s="354">
        <v>287.52</v>
      </c>
      <c r="U100" s="308">
        <v>287.5050301810865</v>
      </c>
      <c r="V100" s="379">
        <f t="shared" si="9"/>
        <v>109.38128772635814</v>
      </c>
      <c r="W100" s="294">
        <v>0.994</v>
      </c>
    </row>
    <row r="101" spans="1:23" ht="12.75">
      <c r="A101" s="91" t="s">
        <v>1212</v>
      </c>
      <c r="B101" s="60">
        <v>4.4313585</v>
      </c>
      <c r="C101" s="60">
        <v>11.21</v>
      </c>
      <c r="D101" s="60">
        <v>3.4</v>
      </c>
      <c r="E101" s="60">
        <v>3.4</v>
      </c>
      <c r="F101" s="60">
        <v>17.42</v>
      </c>
      <c r="G101" s="60">
        <f t="shared" si="6"/>
        <v>2.000000000000004</v>
      </c>
      <c r="H101" s="60">
        <f t="shared" si="5"/>
        <v>901.7903448275858</v>
      </c>
      <c r="I101" s="60">
        <f t="shared" si="7"/>
        <v>-9.981055811473663</v>
      </c>
      <c r="J101" s="239">
        <f t="shared" si="8"/>
        <v>-10.236649917190533</v>
      </c>
      <c r="K101" s="61">
        <v>14.43</v>
      </c>
      <c r="L101" s="61">
        <v>13.4</v>
      </c>
      <c r="M101" s="61">
        <v>17.6</v>
      </c>
      <c r="N101" s="61">
        <v>190.63</v>
      </c>
      <c r="O101" s="63" t="s">
        <v>171</v>
      </c>
      <c r="P101" s="92" t="s">
        <v>799</v>
      </c>
      <c r="Q101" s="92" t="s">
        <v>863</v>
      </c>
      <c r="R101" s="92" t="s">
        <v>1190</v>
      </c>
      <c r="S101" s="307">
        <v>120.5555555555555</v>
      </c>
      <c r="T101" s="354">
        <v>296.4</v>
      </c>
      <c r="U101" s="308">
        <v>296.4444444444444</v>
      </c>
      <c r="V101" s="379">
        <f t="shared" si="9"/>
        <v>120.5555555555555</v>
      </c>
      <c r="W101" s="294">
        <v>0.993103448275862</v>
      </c>
    </row>
    <row r="102" spans="1:25" s="16" customFormat="1" ht="12.75">
      <c r="A102" s="91" t="s">
        <v>1213</v>
      </c>
      <c r="B102" s="60">
        <v>4.4313585</v>
      </c>
      <c r="C102" s="60">
        <v>11.18</v>
      </c>
      <c r="D102" s="60">
        <v>3.4</v>
      </c>
      <c r="E102" s="60">
        <v>3.4</v>
      </c>
      <c r="F102" s="60">
        <v>17.4</v>
      </c>
      <c r="G102" s="60">
        <f t="shared" si="6"/>
        <v>1.7400000000000015</v>
      </c>
      <c r="H102" s="60">
        <f t="shared" si="5"/>
        <v>905.8827499999999</v>
      </c>
      <c r="I102" s="60">
        <f t="shared" si="7"/>
        <v>-10.02071989814495</v>
      </c>
      <c r="J102" s="239">
        <f t="shared" si="8"/>
        <v>-10.27519251100329</v>
      </c>
      <c r="K102" s="61">
        <v>13.99</v>
      </c>
      <c r="L102" s="96">
        <v>13.5</v>
      </c>
      <c r="M102" s="61">
        <v>17.5</v>
      </c>
      <c r="N102" s="61">
        <v>170.284</v>
      </c>
      <c r="O102" s="63" t="s">
        <v>230</v>
      </c>
      <c r="P102" s="92" t="s">
        <v>799</v>
      </c>
      <c r="Q102" s="92" t="s">
        <v>863</v>
      </c>
      <c r="R102" s="92" t="s">
        <v>1190</v>
      </c>
      <c r="S102" s="307">
        <v>121.25251509054323</v>
      </c>
      <c r="T102" s="354">
        <v>296.96</v>
      </c>
      <c r="U102" s="308">
        <v>297.0020120724346</v>
      </c>
      <c r="V102" s="379">
        <f t="shared" si="9"/>
        <v>121.25251509054323</v>
      </c>
      <c r="W102" s="294">
        <v>0.994</v>
      </c>
      <c r="Y102"/>
    </row>
    <row r="103" spans="1:25" s="16" customFormat="1" ht="12.75">
      <c r="A103" s="94" t="s">
        <v>1180</v>
      </c>
      <c r="B103" s="65">
        <v>4.4313585</v>
      </c>
      <c r="C103" s="65">
        <v>11.62</v>
      </c>
      <c r="D103" s="65">
        <v>3.26</v>
      </c>
      <c r="E103" s="65">
        <v>2.97</v>
      </c>
      <c r="F103" s="65">
        <v>17.64</v>
      </c>
      <c r="G103" s="60">
        <f t="shared" si="6"/>
        <v>4.640000000000004</v>
      </c>
      <c r="H103" s="60">
        <f t="shared" si="5"/>
        <v>703.5906249999999</v>
      </c>
      <c r="I103" s="60">
        <f t="shared" si="7"/>
        <v>-8.68320044063006</v>
      </c>
      <c r="J103" s="239">
        <f t="shared" si="8"/>
        <v>-9.008160107145105</v>
      </c>
      <c r="K103" s="66">
        <v>18.91</v>
      </c>
      <c r="L103" s="66">
        <v>14.9</v>
      </c>
      <c r="M103" s="66">
        <v>12.8</v>
      </c>
      <c r="N103" s="66">
        <v>203.35</v>
      </c>
      <c r="O103" s="68" t="s">
        <v>225</v>
      </c>
      <c r="P103" s="95" t="s">
        <v>798</v>
      </c>
      <c r="Q103" s="95" t="s">
        <v>863</v>
      </c>
      <c r="R103" s="95"/>
      <c r="S103" s="313">
        <v>82.25355691056912</v>
      </c>
      <c r="T103" s="356">
        <v>266.19</v>
      </c>
      <c r="U103" s="308">
        <v>265.8028455284553</v>
      </c>
      <c r="V103" s="379">
        <f t="shared" si="9"/>
        <v>82.25355691056912</v>
      </c>
      <c r="W103" s="294">
        <v>0.984</v>
      </c>
      <c r="Y103"/>
    </row>
    <row r="104" spans="1:25" s="16" customFormat="1" ht="12.75">
      <c r="A104" s="94" t="s">
        <v>1203</v>
      </c>
      <c r="B104" s="65">
        <v>4.4313585</v>
      </c>
      <c r="C104" s="65">
        <v>11.59</v>
      </c>
      <c r="D104" s="65">
        <v>3.12</v>
      </c>
      <c r="E104" s="65">
        <v>3.12</v>
      </c>
      <c r="F104" s="65">
        <v>17.63</v>
      </c>
      <c r="G104" s="60">
        <f t="shared" si="6"/>
        <v>4.949999999999992</v>
      </c>
      <c r="H104" s="60">
        <f t="shared" si="5"/>
        <v>720.0946034482761</v>
      </c>
      <c r="I104" s="60">
        <f t="shared" si="7"/>
        <v>-8.793895562320845</v>
      </c>
      <c r="J104" s="239">
        <f t="shared" si="8"/>
        <v>-9.111673302880178</v>
      </c>
      <c r="K104" s="66">
        <v>18.89</v>
      </c>
      <c r="L104" s="66">
        <v>14.9</v>
      </c>
      <c r="M104" s="66">
        <v>12.8</v>
      </c>
      <c r="N104" s="66">
        <v>203.19</v>
      </c>
      <c r="O104" s="68" t="s">
        <v>225</v>
      </c>
      <c r="P104" s="95" t="s">
        <v>798</v>
      </c>
      <c r="Q104" s="95" t="s">
        <v>863</v>
      </c>
      <c r="R104" s="95" t="s">
        <v>1190</v>
      </c>
      <c r="S104" s="313">
        <v>85.62883704613228</v>
      </c>
      <c r="T104" s="356">
        <v>268.87</v>
      </c>
      <c r="U104" s="308">
        <v>268.5030696369058</v>
      </c>
      <c r="V104" s="379">
        <f t="shared" si="9"/>
        <v>85.62883704613228</v>
      </c>
      <c r="W104" s="294">
        <v>0.9829310344827586</v>
      </c>
      <c r="Y104"/>
    </row>
    <row r="105" spans="1:23" ht="12.75">
      <c r="A105" s="94" t="s">
        <v>1204</v>
      </c>
      <c r="B105" s="65">
        <v>4.4313585</v>
      </c>
      <c r="C105" s="65">
        <v>11.6</v>
      </c>
      <c r="D105" s="65">
        <v>3.12</v>
      </c>
      <c r="E105" s="65">
        <v>3.12</v>
      </c>
      <c r="F105" s="65">
        <v>17.64</v>
      </c>
      <c r="G105" s="60">
        <f t="shared" si="6"/>
        <v>4.640000000000004</v>
      </c>
      <c r="H105" s="60">
        <f t="shared" si="5"/>
        <v>650.7659999999998</v>
      </c>
      <c r="I105" s="60">
        <f t="shared" si="7"/>
        <v>-8.344248546549387</v>
      </c>
      <c r="J105" s="239">
        <f t="shared" si="8"/>
        <v>-8.694549383993852</v>
      </c>
      <c r="K105" s="66">
        <v>18.9</v>
      </c>
      <c r="L105" s="66">
        <v>14.9</v>
      </c>
      <c r="M105" s="66">
        <v>12.8</v>
      </c>
      <c r="N105" s="66">
        <v>203.159</v>
      </c>
      <c r="O105" s="68" t="s">
        <v>225</v>
      </c>
      <c r="P105" s="95" t="s">
        <v>798</v>
      </c>
      <c r="Q105" s="95" t="s">
        <v>863</v>
      </c>
      <c r="R105" s="95" t="s">
        <v>1190</v>
      </c>
      <c r="S105" s="313">
        <v>71.74796747967477</v>
      </c>
      <c r="T105" s="356">
        <v>257.91999999999996</v>
      </c>
      <c r="U105" s="308">
        <v>257.3983739837398</v>
      </c>
      <c r="V105" s="379">
        <f t="shared" si="9"/>
        <v>71.74796747967477</v>
      </c>
      <c r="W105" s="294">
        <v>0.984</v>
      </c>
    </row>
    <row r="106" spans="1:23" ht="12.75">
      <c r="A106" s="91" t="s">
        <v>302</v>
      </c>
      <c r="B106" s="60">
        <v>4.4313585</v>
      </c>
      <c r="C106" s="60">
        <v>11.89</v>
      </c>
      <c r="D106" s="60">
        <v>3.33</v>
      </c>
      <c r="E106" s="60">
        <v>3.04</v>
      </c>
      <c r="F106" s="60">
        <v>17.87</v>
      </c>
      <c r="G106" s="60">
        <f t="shared" si="6"/>
        <v>5.800000000000005</v>
      </c>
      <c r="H106" s="60">
        <f t="shared" si="5"/>
        <v>631.0924999999999</v>
      </c>
      <c r="I106" s="60">
        <f t="shared" si="7"/>
        <v>-7.980930189832549</v>
      </c>
      <c r="J106" s="239">
        <f t="shared" si="8"/>
        <v>-8.341709751873186</v>
      </c>
      <c r="K106" s="61">
        <v>20.2</v>
      </c>
      <c r="L106" s="61">
        <v>13.2</v>
      </c>
      <c r="M106" s="61">
        <v>17.4</v>
      </c>
      <c r="N106" s="61">
        <v>44.9</v>
      </c>
      <c r="O106" s="63" t="s">
        <v>245</v>
      </c>
      <c r="P106" s="92" t="s">
        <v>797</v>
      </c>
      <c r="Q106" s="92" t="s">
        <v>872</v>
      </c>
      <c r="R106" s="92"/>
      <c r="S106" s="307">
        <v>68.11224489795919</v>
      </c>
      <c r="T106" s="354">
        <v>255.20000000000002</v>
      </c>
      <c r="U106" s="308">
        <v>254.48979591836735</v>
      </c>
      <c r="V106" s="379">
        <f t="shared" si="9"/>
        <v>68.11224489795919</v>
      </c>
      <c r="W106" s="294">
        <v>0.98</v>
      </c>
    </row>
    <row r="107" spans="1:23" ht="12.75">
      <c r="A107" s="91" t="s">
        <v>1322</v>
      </c>
      <c r="B107" s="60">
        <v>4.446961875</v>
      </c>
      <c r="C107" s="60">
        <v>11.94</v>
      </c>
      <c r="D107" s="60">
        <v>3.227</v>
      </c>
      <c r="E107" s="60">
        <v>2.929</v>
      </c>
      <c r="F107" s="60">
        <v>17.83</v>
      </c>
      <c r="G107" s="60">
        <f t="shared" si="6"/>
        <v>4.320000000000006</v>
      </c>
      <c r="H107" s="60">
        <f t="shared" si="5"/>
        <v>511.51409482758623</v>
      </c>
      <c r="I107" s="60">
        <f t="shared" si="7"/>
        <v>-7.10857605245651</v>
      </c>
      <c r="J107" s="239">
        <f t="shared" si="8"/>
        <v>-7.549543252498729</v>
      </c>
      <c r="K107" s="61">
        <v>22.19</v>
      </c>
      <c r="L107" s="61">
        <v>16</v>
      </c>
      <c r="M107" s="61">
        <v>20.1</v>
      </c>
      <c r="N107" s="61">
        <v>51.26</v>
      </c>
      <c r="O107" s="63" t="s">
        <v>230</v>
      </c>
      <c r="P107" s="92" t="s">
        <v>788</v>
      </c>
      <c r="Q107" s="92" t="s">
        <v>863</v>
      </c>
      <c r="R107" s="92"/>
      <c r="S107" s="307">
        <v>44.00465555866706</v>
      </c>
      <c r="T107" s="354">
        <v>236.02</v>
      </c>
      <c r="U107" s="308">
        <v>235.20372444693365</v>
      </c>
      <c r="V107" s="379">
        <f t="shared" si="9"/>
        <v>44.00465555866706</v>
      </c>
      <c r="W107" s="294">
        <v>0.985103448275862</v>
      </c>
    </row>
    <row r="108" spans="1:23" ht="12.75">
      <c r="A108" s="91" t="s">
        <v>304</v>
      </c>
      <c r="B108" s="60">
        <v>4.452163</v>
      </c>
      <c r="C108" s="60">
        <v>11.95</v>
      </c>
      <c r="D108" s="60">
        <v>3.1</v>
      </c>
      <c r="E108" s="60">
        <v>3</v>
      </c>
      <c r="F108" s="60">
        <v>17.84</v>
      </c>
      <c r="G108" s="60">
        <f t="shared" si="6"/>
        <v>5.489999999999985</v>
      </c>
      <c r="H108" s="60">
        <f t="shared" si="5"/>
        <v>506.8313965517241</v>
      </c>
      <c r="I108" s="60">
        <f t="shared" si="7"/>
        <v>-7.058635101711971</v>
      </c>
      <c r="J108" s="239">
        <f t="shared" si="8"/>
        <v>-7.5034747310746965</v>
      </c>
      <c r="K108" s="61">
        <v>23.5</v>
      </c>
      <c r="L108" s="61">
        <v>16.2</v>
      </c>
      <c r="M108" s="61">
        <v>20.9</v>
      </c>
      <c r="N108" s="61">
        <v>50.5</v>
      </c>
      <c r="O108" s="63" t="s">
        <v>169</v>
      </c>
      <c r="P108" s="92" t="s">
        <v>788</v>
      </c>
      <c r="Q108" s="92" t="s">
        <v>863</v>
      </c>
      <c r="R108" s="92"/>
      <c r="S108" s="307">
        <v>43.251555305613145</v>
      </c>
      <c r="T108" s="354">
        <v>235.65</v>
      </c>
      <c r="U108" s="308">
        <v>234.60124424449052</v>
      </c>
      <c r="V108" s="379">
        <f t="shared" si="9"/>
        <v>43.251555305613145</v>
      </c>
      <c r="W108" s="294">
        <v>0.9810689655172414</v>
      </c>
    </row>
    <row r="109" spans="1:23" ht="12.75">
      <c r="A109" s="91" t="s">
        <v>303</v>
      </c>
      <c r="B109" s="60">
        <v>4.452163</v>
      </c>
      <c r="C109" s="60">
        <v>11.95</v>
      </c>
      <c r="D109" s="60">
        <v>3.26</v>
      </c>
      <c r="E109" s="60">
        <v>2.94</v>
      </c>
      <c r="F109" s="60">
        <v>17.87</v>
      </c>
      <c r="G109" s="60">
        <f t="shared" si="6"/>
        <v>5.489999999999985</v>
      </c>
      <c r="H109" s="60">
        <f t="shared" si="5"/>
        <v>503.7015215517239</v>
      </c>
      <c r="I109" s="60">
        <f t="shared" si="7"/>
        <v>-7.001732627507419</v>
      </c>
      <c r="J109" s="239">
        <f t="shared" si="8"/>
        <v>-7.449198734598127</v>
      </c>
      <c r="K109" s="61">
        <v>23.5</v>
      </c>
      <c r="L109" s="61">
        <v>16.2</v>
      </c>
      <c r="M109" s="61">
        <v>20.9</v>
      </c>
      <c r="N109" s="61">
        <v>50.5</v>
      </c>
      <c r="O109" s="63" t="s">
        <v>169</v>
      </c>
      <c r="P109" s="92" t="s">
        <v>788</v>
      </c>
      <c r="Q109" s="92" t="s">
        <v>863</v>
      </c>
      <c r="R109" s="92"/>
      <c r="S109" s="307">
        <v>42.627236301008686</v>
      </c>
      <c r="T109" s="354">
        <v>235.15999999999997</v>
      </c>
      <c r="U109" s="308">
        <v>234.10178904080695</v>
      </c>
      <c r="V109" s="379">
        <f t="shared" si="9"/>
        <v>42.627236301008686</v>
      </c>
      <c r="W109" s="294">
        <v>0.9810689655172414</v>
      </c>
    </row>
    <row r="110" spans="1:23" s="16" customFormat="1" ht="12.75">
      <c r="A110" s="94" t="s">
        <v>506</v>
      </c>
      <c r="B110" s="65">
        <v>4.48</v>
      </c>
      <c r="C110" s="65">
        <v>11.8</v>
      </c>
      <c r="D110" s="65">
        <v>3.163</v>
      </c>
      <c r="E110" s="65">
        <v>2.838</v>
      </c>
      <c r="F110" s="65">
        <v>17.69</v>
      </c>
      <c r="G110" s="60">
        <f t="shared" si="6"/>
        <v>5.777000000000014</v>
      </c>
      <c r="H110" s="60">
        <f t="shared" si="5"/>
        <v>461.5435810344829</v>
      </c>
      <c r="I110" s="60">
        <f t="shared" si="7"/>
        <v>-6.802127153493128</v>
      </c>
      <c r="J110" s="239">
        <f t="shared" si="8"/>
        <v>-7.28825763081846</v>
      </c>
      <c r="K110" s="66">
        <v>23.42</v>
      </c>
      <c r="L110" s="66">
        <v>18.96</v>
      </c>
      <c r="M110" s="66">
        <v>22.03</v>
      </c>
      <c r="N110" s="66">
        <v>48.1</v>
      </c>
      <c r="O110" s="68" t="s">
        <v>319</v>
      </c>
      <c r="P110" s="95" t="s">
        <v>796</v>
      </c>
      <c r="Q110" s="95" t="s">
        <v>863</v>
      </c>
      <c r="R110" s="95"/>
      <c r="S110" s="313">
        <v>34.25250595483128</v>
      </c>
      <c r="T110" s="356">
        <v>228.649</v>
      </c>
      <c r="U110" s="366">
        <v>227.40200476386502</v>
      </c>
      <c r="V110" s="382">
        <f t="shared" si="9"/>
        <v>34.25250595483128</v>
      </c>
      <c r="W110" s="353">
        <v>0.9800793103448275</v>
      </c>
    </row>
    <row r="111" spans="1:23" s="16" customFormat="1" ht="12.75">
      <c r="A111" s="94" t="s">
        <v>501</v>
      </c>
      <c r="B111" s="65">
        <v>4.48</v>
      </c>
      <c r="C111" s="65">
        <v>11.8</v>
      </c>
      <c r="D111" s="65">
        <v>3.05</v>
      </c>
      <c r="E111" s="65">
        <v>2.85</v>
      </c>
      <c r="F111" s="65">
        <v>17.66</v>
      </c>
      <c r="G111" s="60">
        <f t="shared" si="6"/>
        <v>5.747999999999985</v>
      </c>
      <c r="H111" s="60">
        <f t="shared" si="5"/>
        <v>461.2369810344828</v>
      </c>
      <c r="I111" s="60">
        <f t="shared" si="7"/>
        <v>-6.82924120858868</v>
      </c>
      <c r="J111" s="239">
        <f t="shared" si="8"/>
        <v>-7.315677393191027</v>
      </c>
      <c r="K111" s="66">
        <v>23.42</v>
      </c>
      <c r="L111" s="66">
        <v>18.96</v>
      </c>
      <c r="M111" s="66">
        <v>22.03</v>
      </c>
      <c r="N111" s="66">
        <v>48.1</v>
      </c>
      <c r="O111" s="68" t="s">
        <v>319</v>
      </c>
      <c r="P111" s="95" t="s">
        <v>796</v>
      </c>
      <c r="Q111" s="95" t="s">
        <v>863</v>
      </c>
      <c r="R111" s="95"/>
      <c r="S111" s="313">
        <v>34.1877981509365</v>
      </c>
      <c r="T111" s="356">
        <v>228.592</v>
      </c>
      <c r="U111" s="366">
        <v>227.3502385207492</v>
      </c>
      <c r="V111" s="382">
        <f t="shared" si="9"/>
        <v>34.1877981509365</v>
      </c>
      <c r="W111" s="353">
        <v>0.9801793103448276</v>
      </c>
    </row>
    <row r="112" spans="1:23" ht="12.75">
      <c r="A112" s="91" t="s">
        <v>305</v>
      </c>
      <c r="B112" s="60">
        <v>4.493772</v>
      </c>
      <c r="C112" s="60">
        <v>11.52</v>
      </c>
      <c r="D112" s="60">
        <v>2.7</v>
      </c>
      <c r="E112" s="60">
        <v>2.5</v>
      </c>
      <c r="F112" s="60">
        <v>16.65</v>
      </c>
      <c r="G112" s="60">
        <f t="shared" si="6"/>
        <v>2.9000000000000026</v>
      </c>
      <c r="H112" s="60">
        <f t="shared" si="5"/>
        <v>763.9525000000002</v>
      </c>
      <c r="I112" s="60">
        <f t="shared" si="7"/>
        <v>-10.030663564432324</v>
      </c>
      <c r="J112" s="239">
        <f t="shared" si="8"/>
        <v>-10.330813672351422</v>
      </c>
      <c r="K112" s="61">
        <v>18.2</v>
      </c>
      <c r="L112" s="61">
        <v>11.9</v>
      </c>
      <c r="M112" s="61">
        <v>16</v>
      </c>
      <c r="N112" s="61">
        <v>38</v>
      </c>
      <c r="O112" s="63" t="s">
        <v>225</v>
      </c>
      <c r="P112" s="92"/>
      <c r="Q112" s="92"/>
      <c r="R112" s="92"/>
      <c r="S112" s="307">
        <v>93.68686868686872</v>
      </c>
      <c r="T112" s="354">
        <v>275.1</v>
      </c>
      <c r="U112" s="308">
        <v>274.949494949495</v>
      </c>
      <c r="V112" s="379">
        <f t="shared" si="9"/>
        <v>93.68686868686872</v>
      </c>
      <c r="W112" s="294">
        <v>0.99</v>
      </c>
    </row>
    <row r="113" spans="1:25" s="16" customFormat="1" ht="12.75">
      <c r="A113" s="91" t="s">
        <v>306</v>
      </c>
      <c r="B113" s="60">
        <v>4.493772</v>
      </c>
      <c r="C113" s="60">
        <v>11.52</v>
      </c>
      <c r="D113" s="60">
        <v>3.21</v>
      </c>
      <c r="E113" s="60">
        <v>2.92</v>
      </c>
      <c r="F113" s="60">
        <v>17.47</v>
      </c>
      <c r="G113" s="60">
        <f t="shared" si="6"/>
        <v>3.000000000000006</v>
      </c>
      <c r="H113" s="60">
        <f t="shared" si="5"/>
        <v>747.7855172413795</v>
      </c>
      <c r="I113" s="60">
        <f t="shared" si="7"/>
        <v>-9.117770496881398</v>
      </c>
      <c r="J113" s="239">
        <f t="shared" si="8"/>
        <v>-9.424186109224411</v>
      </c>
      <c r="K113" s="61">
        <v>18.2</v>
      </c>
      <c r="L113" s="61">
        <v>11.9</v>
      </c>
      <c r="M113" s="61">
        <v>16</v>
      </c>
      <c r="N113" s="61">
        <v>38</v>
      </c>
      <c r="O113" s="63" t="s">
        <v>225</v>
      </c>
      <c r="P113" s="92"/>
      <c r="Q113" s="92"/>
      <c r="R113" s="92"/>
      <c r="S113" s="307">
        <v>90.52264808362374</v>
      </c>
      <c r="T113" s="354">
        <v>272.6</v>
      </c>
      <c r="U113" s="308">
        <v>272.418118466899</v>
      </c>
      <c r="V113" s="379">
        <f t="shared" si="9"/>
        <v>90.52264808362374</v>
      </c>
      <c r="W113" s="294">
        <v>0.9896551724137931</v>
      </c>
      <c r="Y113"/>
    </row>
    <row r="114" spans="1:23" ht="12.75">
      <c r="A114" s="94" t="s">
        <v>936</v>
      </c>
      <c r="B114" s="65">
        <v>4.493772</v>
      </c>
      <c r="C114" s="65">
        <v>11.84</v>
      </c>
      <c r="D114" s="65">
        <v>3.2</v>
      </c>
      <c r="E114" s="65">
        <v>2.89</v>
      </c>
      <c r="F114" s="65">
        <v>17.74</v>
      </c>
      <c r="G114" s="60">
        <f t="shared" si="6"/>
        <v>5.299999999999988</v>
      </c>
      <c r="H114" s="60">
        <f t="shared" si="5"/>
        <v>513.2761637931034</v>
      </c>
      <c r="I114" s="60">
        <f t="shared" si="7"/>
        <v>-7.213510963794274</v>
      </c>
      <c r="J114" s="239">
        <f t="shared" si="8"/>
        <v>-7.653038409942113</v>
      </c>
      <c r="K114" s="66">
        <v>22</v>
      </c>
      <c r="L114" s="66">
        <v>16.7</v>
      </c>
      <c r="M114" s="66">
        <v>19.8</v>
      </c>
      <c r="N114" s="66">
        <v>49.8</v>
      </c>
      <c r="O114" s="68" t="s">
        <v>215</v>
      </c>
      <c r="P114" s="95" t="s">
        <v>797</v>
      </c>
      <c r="Q114" s="95" t="s">
        <v>872</v>
      </c>
      <c r="R114" s="95"/>
      <c r="S114" s="313">
        <v>44.50737618545837</v>
      </c>
      <c r="T114" s="356">
        <v>236.60000000000002</v>
      </c>
      <c r="U114" s="308">
        <v>235.6059009483667</v>
      </c>
      <c r="V114" s="382">
        <f t="shared" si="9"/>
        <v>44.50737618545837</v>
      </c>
      <c r="W114" s="294">
        <v>0.9817241379310345</v>
      </c>
    </row>
    <row r="115" spans="1:23" ht="12.75">
      <c r="A115" s="91" t="s">
        <v>307</v>
      </c>
      <c r="B115" s="60">
        <v>4.5145764999999995</v>
      </c>
      <c r="C115" s="60">
        <v>11.78</v>
      </c>
      <c r="D115" s="60">
        <v>3.26</v>
      </c>
      <c r="E115" s="60">
        <v>2.97</v>
      </c>
      <c r="F115" s="60">
        <v>17.75</v>
      </c>
      <c r="G115" s="60">
        <f t="shared" si="6"/>
        <v>5.299999999999988</v>
      </c>
      <c r="H115" s="60">
        <f t="shared" si="5"/>
        <v>605.2561637931032</v>
      </c>
      <c r="I115" s="60">
        <f t="shared" si="7"/>
        <v>-7.91939220893947</v>
      </c>
      <c r="J115" s="239">
        <f t="shared" si="8"/>
        <v>-8.294924815936533</v>
      </c>
      <c r="K115" s="61">
        <v>22.7</v>
      </c>
      <c r="L115" s="61">
        <v>13.4</v>
      </c>
      <c r="M115" s="61">
        <v>18.9</v>
      </c>
      <c r="N115" s="61">
        <v>21.5</v>
      </c>
      <c r="O115" s="63" t="s">
        <v>248</v>
      </c>
      <c r="P115" s="92"/>
      <c r="Q115" s="92"/>
      <c r="R115" s="92"/>
      <c r="S115" s="307">
        <v>62.84246575342461</v>
      </c>
      <c r="T115" s="354">
        <v>251</v>
      </c>
      <c r="U115" s="308">
        <v>250.2739726027397</v>
      </c>
      <c r="V115" s="379">
        <f t="shared" si="9"/>
        <v>62.84246575342461</v>
      </c>
      <c r="W115" s="294">
        <v>0.9817241379310345</v>
      </c>
    </row>
    <row r="116" spans="1:23" ht="12.75">
      <c r="A116" s="91" t="s">
        <v>308</v>
      </c>
      <c r="B116" s="60">
        <v>4.5145764999999995</v>
      </c>
      <c r="C116" s="60">
        <v>11.79</v>
      </c>
      <c r="D116" s="60">
        <v>2.9</v>
      </c>
      <c r="E116" s="60">
        <v>2.79</v>
      </c>
      <c r="F116" s="60">
        <v>17.47</v>
      </c>
      <c r="G116" s="60">
        <f t="shared" si="6"/>
        <v>5.800000000000005</v>
      </c>
      <c r="H116" s="60">
        <f t="shared" si="5"/>
        <v>592.1287500000001</v>
      </c>
      <c r="I116" s="60">
        <f t="shared" si="7"/>
        <v>-8.104161481673415</v>
      </c>
      <c r="J116" s="239">
        <f t="shared" si="8"/>
        <v>-8.487662483778244</v>
      </c>
      <c r="K116" s="61">
        <v>19.6</v>
      </c>
      <c r="L116" s="61">
        <v>13.2</v>
      </c>
      <c r="M116" s="61">
        <v>19</v>
      </c>
      <c r="N116" s="61">
        <v>21.1</v>
      </c>
      <c r="O116" s="63" t="s">
        <v>177</v>
      </c>
      <c r="P116" s="92"/>
      <c r="Q116" s="92"/>
      <c r="R116" s="92"/>
      <c r="S116" s="307">
        <v>60.331632653061256</v>
      </c>
      <c r="T116" s="354">
        <v>249.10000000000002</v>
      </c>
      <c r="U116" s="308">
        <v>248.265306122449</v>
      </c>
      <c r="V116" s="379">
        <f t="shared" si="9"/>
        <v>60.331632653061256</v>
      </c>
      <c r="W116" s="294">
        <v>0.98</v>
      </c>
    </row>
    <row r="117" spans="1:23" ht="12.75">
      <c r="A117" s="91" t="s">
        <v>309</v>
      </c>
      <c r="B117" s="60">
        <v>4.5145764999999995</v>
      </c>
      <c r="C117" s="60">
        <v>11.79</v>
      </c>
      <c r="D117" s="60">
        <v>3.33</v>
      </c>
      <c r="E117" s="60">
        <v>3.01</v>
      </c>
      <c r="F117" s="60">
        <v>17.78</v>
      </c>
      <c r="G117" s="60">
        <f t="shared" si="6"/>
        <v>5.900000000000008</v>
      </c>
      <c r="H117" s="60">
        <f t="shared" si="5"/>
        <v>648.1405172413791</v>
      </c>
      <c r="I117" s="60">
        <f t="shared" si="7"/>
        <v>-8.18669171374982</v>
      </c>
      <c r="J117" s="239">
        <f t="shared" si="8"/>
        <v>-8.538355613480093</v>
      </c>
      <c r="K117" s="61">
        <v>19.6</v>
      </c>
      <c r="L117" s="61">
        <v>13.2</v>
      </c>
      <c r="M117" s="61">
        <v>19</v>
      </c>
      <c r="N117" s="61">
        <v>21.1</v>
      </c>
      <c r="O117" s="63" t="s">
        <v>177</v>
      </c>
      <c r="P117" s="92"/>
      <c r="Q117" s="92"/>
      <c r="R117" s="92"/>
      <c r="S117" s="307">
        <v>71.54171066525869</v>
      </c>
      <c r="T117" s="354">
        <v>257.9</v>
      </c>
      <c r="U117" s="308">
        <v>257.23336853220695</v>
      </c>
      <c r="V117" s="379">
        <f t="shared" si="9"/>
        <v>71.54171066525869</v>
      </c>
      <c r="W117" s="294">
        <v>0.9796551724137931</v>
      </c>
    </row>
    <row r="118" spans="1:23" ht="12.75">
      <c r="A118" s="91" t="s">
        <v>311</v>
      </c>
      <c r="B118" s="60">
        <v>4.535381</v>
      </c>
      <c r="C118" s="60">
        <v>11.95</v>
      </c>
      <c r="D118" s="60">
        <v>3.3</v>
      </c>
      <c r="E118" s="60">
        <v>3</v>
      </c>
      <c r="F118" s="60">
        <v>17.9</v>
      </c>
      <c r="G118" s="60">
        <f t="shared" si="6"/>
        <v>4.2999999999999865</v>
      </c>
      <c r="H118" s="60">
        <f t="shared" si="5"/>
        <v>588.0759913793102</v>
      </c>
      <c r="I118" s="60">
        <f t="shared" si="7"/>
        <v>-7.644334493827863</v>
      </c>
      <c r="J118" s="239">
        <f t="shared" si="8"/>
        <v>-8.030364347782417</v>
      </c>
      <c r="K118" s="61">
        <v>17.9</v>
      </c>
      <c r="L118" s="61">
        <v>14.6</v>
      </c>
      <c r="M118" s="61">
        <v>19.2</v>
      </c>
      <c r="N118" s="61">
        <v>44</v>
      </c>
      <c r="O118" s="63" t="s">
        <v>153</v>
      </c>
      <c r="P118" s="92"/>
      <c r="Q118" s="92"/>
      <c r="R118" s="92"/>
      <c r="S118" s="307">
        <v>59.20983549177457</v>
      </c>
      <c r="T118" s="354">
        <v>248</v>
      </c>
      <c r="U118" s="308">
        <v>247.36786839341966</v>
      </c>
      <c r="V118" s="379">
        <f t="shared" si="9"/>
        <v>59.20983549177457</v>
      </c>
      <c r="W118" s="294">
        <v>0.9851724137931035</v>
      </c>
    </row>
    <row r="119" spans="1:23" ht="12.75">
      <c r="A119" s="91" t="s">
        <v>312</v>
      </c>
      <c r="B119" s="60">
        <v>4.5561855</v>
      </c>
      <c r="C119" s="60">
        <v>11.78</v>
      </c>
      <c r="D119" s="60">
        <v>3.36</v>
      </c>
      <c r="E119" s="60">
        <v>3.07</v>
      </c>
      <c r="F119" s="60">
        <v>17.78</v>
      </c>
      <c r="G119" s="60">
        <f t="shared" si="6"/>
        <v>6.6000000000000005</v>
      </c>
      <c r="H119" s="60">
        <f t="shared" si="5"/>
        <v>702.3241379310344</v>
      </c>
      <c r="I119" s="60">
        <f t="shared" si="7"/>
        <v>-8.535375947869376</v>
      </c>
      <c r="J119" s="239">
        <f t="shared" si="8"/>
        <v>-8.860900184285974</v>
      </c>
      <c r="K119" s="61">
        <v>19.1</v>
      </c>
      <c r="L119" s="61">
        <v>12.7</v>
      </c>
      <c r="M119" s="61">
        <v>17.7</v>
      </c>
      <c r="N119" s="61">
        <v>17.4</v>
      </c>
      <c r="O119" s="63" t="s">
        <v>227</v>
      </c>
      <c r="P119" s="92"/>
      <c r="Q119" s="92"/>
      <c r="R119" s="92"/>
      <c r="S119" s="307">
        <v>82.56880733944953</v>
      </c>
      <c r="T119" s="354">
        <v>266.6</v>
      </c>
      <c r="U119" s="308">
        <v>266.0550458715596</v>
      </c>
      <c r="V119" s="379">
        <f t="shared" si="9"/>
        <v>82.56880733944953</v>
      </c>
      <c r="W119" s="294">
        <v>0.9772413793103448</v>
      </c>
    </row>
    <row r="120" spans="1:23" ht="12.75">
      <c r="A120" s="91" t="s">
        <v>696</v>
      </c>
      <c r="B120" s="60">
        <v>4.618599000000001</v>
      </c>
      <c r="C120" s="60">
        <v>11.93</v>
      </c>
      <c r="D120" s="60">
        <v>3.21</v>
      </c>
      <c r="E120" s="60">
        <v>2.91</v>
      </c>
      <c r="F120" s="60">
        <v>17.8</v>
      </c>
      <c r="G120" s="60">
        <f t="shared" si="6"/>
        <v>9.399999999999999</v>
      </c>
      <c r="H120" s="60">
        <f t="shared" si="5"/>
        <v>462.9911206896552</v>
      </c>
      <c r="I120" s="60">
        <f t="shared" si="7"/>
        <v>-6.705726621357428</v>
      </c>
      <c r="J120" s="239">
        <f t="shared" si="8"/>
        <v>-7.19041895345104</v>
      </c>
      <c r="K120" s="61">
        <v>23.9</v>
      </c>
      <c r="L120" s="61">
        <v>18.7</v>
      </c>
      <c r="M120" s="61">
        <v>21.5</v>
      </c>
      <c r="N120" s="61">
        <v>50</v>
      </c>
      <c r="O120" s="63" t="s">
        <v>210</v>
      </c>
      <c r="P120" s="92" t="s">
        <v>799</v>
      </c>
      <c r="Q120" s="92" t="s">
        <v>863</v>
      </c>
      <c r="R120" s="92"/>
      <c r="S120" s="307">
        <v>34.987526728439065</v>
      </c>
      <c r="T120" s="354">
        <v>230</v>
      </c>
      <c r="U120" s="308">
        <v>227.99002138275125</v>
      </c>
      <c r="V120" s="379">
        <f t="shared" si="9"/>
        <v>34.987526728439065</v>
      </c>
      <c r="W120" s="294">
        <v>0.9675862068965517</v>
      </c>
    </row>
    <row r="121" spans="1:23" ht="12.75">
      <c r="A121" s="91" t="s">
        <v>1343</v>
      </c>
      <c r="B121" s="60">
        <v>4.7434259999999995</v>
      </c>
      <c r="C121" s="60">
        <v>12.15</v>
      </c>
      <c r="D121" s="60">
        <v>3.28</v>
      </c>
      <c r="E121" s="60">
        <v>2.97</v>
      </c>
      <c r="F121" s="60">
        <v>18</v>
      </c>
      <c r="G121" s="60">
        <f t="shared" si="6"/>
        <v>6.399999999999993</v>
      </c>
      <c r="H121" s="60">
        <f t="shared" si="5"/>
        <v>465.74435344827583</v>
      </c>
      <c r="I121" s="60">
        <f t="shared" si="7"/>
        <v>-6.531475983377472</v>
      </c>
      <c r="J121" s="239">
        <f t="shared" si="8"/>
        <v>-7.013456327102581</v>
      </c>
      <c r="K121" s="61">
        <v>24.3</v>
      </c>
      <c r="L121" s="61">
        <v>18.8</v>
      </c>
      <c r="M121" s="61">
        <v>22.3</v>
      </c>
      <c r="N121" s="61">
        <v>49</v>
      </c>
      <c r="O121" s="63" t="s">
        <v>836</v>
      </c>
      <c r="P121" s="92" t="s">
        <v>799</v>
      </c>
      <c r="Q121" s="92" t="s">
        <v>863</v>
      </c>
      <c r="R121" s="92"/>
      <c r="S121" s="307">
        <v>35.168370944992944</v>
      </c>
      <c r="T121" s="354">
        <v>229.5</v>
      </c>
      <c r="U121" s="308">
        <v>228.13469675599436</v>
      </c>
      <c r="V121" s="379">
        <f t="shared" si="9"/>
        <v>35.168370944992944</v>
      </c>
      <c r="W121" s="294">
        <v>0.9779310344827586</v>
      </c>
    </row>
    <row r="122" spans="1:23" ht="12.75">
      <c r="A122" s="91" t="s">
        <v>721</v>
      </c>
      <c r="B122" s="60">
        <v>4.7642305</v>
      </c>
      <c r="C122" s="60">
        <v>14.29</v>
      </c>
      <c r="D122" s="60">
        <v>4.49</v>
      </c>
      <c r="E122" s="60">
        <v>3.89</v>
      </c>
      <c r="F122" s="60">
        <v>20.25</v>
      </c>
      <c r="G122" s="60">
        <f t="shared" si="6"/>
        <v>5.599999999999998</v>
      </c>
      <c r="H122" s="60">
        <f t="shared" si="5"/>
        <v>444.3352155172413</v>
      </c>
      <c r="I122" s="60">
        <f t="shared" si="7"/>
        <v>-4.077107343499073</v>
      </c>
      <c r="J122" s="239">
        <f t="shared" si="8"/>
        <v>-4.581012953890642</v>
      </c>
      <c r="K122" s="61">
        <v>29.2</v>
      </c>
      <c r="L122" s="61">
        <v>21.2</v>
      </c>
      <c r="M122" s="61">
        <v>27</v>
      </c>
      <c r="N122" s="61">
        <v>49</v>
      </c>
      <c r="O122" s="63" t="s">
        <v>160</v>
      </c>
      <c r="P122" s="92" t="s">
        <v>797</v>
      </c>
      <c r="Q122" s="92" t="s">
        <v>863</v>
      </c>
      <c r="R122" s="92"/>
      <c r="S122" s="307">
        <v>30.797292545710242</v>
      </c>
      <c r="T122" s="354">
        <v>225.89999999999998</v>
      </c>
      <c r="U122" s="308">
        <v>224.6378340365682</v>
      </c>
      <c r="V122" s="379">
        <f t="shared" si="9"/>
        <v>30.797292545710242</v>
      </c>
      <c r="W122" s="294">
        <v>0.9806896551724138</v>
      </c>
    </row>
    <row r="123" spans="1:23" ht="12.75">
      <c r="A123" s="91" t="s">
        <v>839</v>
      </c>
      <c r="B123" s="60">
        <v>4.826643999999999</v>
      </c>
      <c r="C123" s="60">
        <v>11.94</v>
      </c>
      <c r="D123" s="60">
        <v>3.2</v>
      </c>
      <c r="E123" s="60">
        <v>2.89</v>
      </c>
      <c r="F123" s="60">
        <v>17.82</v>
      </c>
      <c r="G123" s="60">
        <f t="shared" si="6"/>
        <v>4.000000000000008</v>
      </c>
      <c r="H123" s="60">
        <f t="shared" si="5"/>
        <v>483.9156896551723</v>
      </c>
      <c r="I123" s="60">
        <f t="shared" si="7"/>
        <v>-6.87769703158844</v>
      </c>
      <c r="J123" s="239">
        <f t="shared" si="8"/>
        <v>-7.34251298980416</v>
      </c>
      <c r="K123" s="61">
        <v>23.3</v>
      </c>
      <c r="L123" s="61">
        <v>15.8</v>
      </c>
      <c r="M123" s="61">
        <v>20.9</v>
      </c>
      <c r="N123" s="61">
        <v>50.2</v>
      </c>
      <c r="O123" s="63" t="s">
        <v>171</v>
      </c>
      <c r="P123" s="92" t="s">
        <v>797</v>
      </c>
      <c r="Q123" s="92" t="s">
        <v>872</v>
      </c>
      <c r="R123" s="92"/>
      <c r="S123" s="307">
        <v>38.479020979020966</v>
      </c>
      <c r="T123" s="354">
        <v>231.6</v>
      </c>
      <c r="U123" s="308">
        <v>230.78321678321677</v>
      </c>
      <c r="V123" s="379">
        <f t="shared" si="9"/>
        <v>38.479020979020966</v>
      </c>
      <c r="W123" s="294">
        <v>0.9862068965517241</v>
      </c>
    </row>
    <row r="124" spans="1:23" ht="12.75">
      <c r="A124" s="91" t="s">
        <v>313</v>
      </c>
      <c r="B124" s="60">
        <v>4.868252999999999</v>
      </c>
      <c r="C124" s="60">
        <v>11.53</v>
      </c>
      <c r="D124" s="60">
        <v>3.5</v>
      </c>
      <c r="E124" s="60">
        <v>3.3</v>
      </c>
      <c r="F124" s="60">
        <v>17.64</v>
      </c>
      <c r="G124" s="60">
        <f t="shared" si="6"/>
        <v>28.449999999999992</v>
      </c>
      <c r="H124" s="60">
        <f t="shared" si="5"/>
        <v>602.2254051724141</v>
      </c>
      <c r="I124" s="60">
        <f t="shared" si="7"/>
        <v>-8.007590724877083</v>
      </c>
      <c r="J124" s="239">
        <f t="shared" si="8"/>
        <v>-8.384933454852007</v>
      </c>
      <c r="K124" s="61">
        <v>17.7</v>
      </c>
      <c r="L124" s="61">
        <v>12.7</v>
      </c>
      <c r="M124" s="61">
        <v>16.9</v>
      </c>
      <c r="N124" s="61">
        <v>234.5</v>
      </c>
      <c r="O124" s="63" t="s">
        <v>179</v>
      </c>
      <c r="P124" s="92" t="s">
        <v>799</v>
      </c>
      <c r="Q124" s="92" t="s">
        <v>863</v>
      </c>
      <c r="R124" s="92"/>
      <c r="S124" s="307">
        <v>67.7470846874403</v>
      </c>
      <c r="T124" s="354">
        <v>257.71000000000004</v>
      </c>
      <c r="U124" s="308">
        <v>254.19766774995225</v>
      </c>
      <c r="V124" s="379">
        <f t="shared" si="9"/>
        <v>67.7470846874403</v>
      </c>
      <c r="W124" s="294">
        <v>0.901896551724138</v>
      </c>
    </row>
    <row r="125" spans="1:23" ht="12.75">
      <c r="A125" s="91" t="s">
        <v>314</v>
      </c>
      <c r="B125" s="60">
        <v>4.868252999999999</v>
      </c>
      <c r="C125" s="60">
        <v>11.53</v>
      </c>
      <c r="D125" s="60">
        <v>3.3</v>
      </c>
      <c r="E125" s="60">
        <v>3</v>
      </c>
      <c r="F125" s="60">
        <v>17.47</v>
      </c>
      <c r="G125" s="60">
        <f t="shared" si="6"/>
        <v>27.86999999999999</v>
      </c>
      <c r="H125" s="60">
        <f t="shared" si="5"/>
        <v>573.4816551724136</v>
      </c>
      <c r="I125" s="60">
        <f t="shared" si="7"/>
        <v>-7.965195300231315</v>
      </c>
      <c r="J125" s="239">
        <f t="shared" si="8"/>
        <v>-8.360614981420156</v>
      </c>
      <c r="K125" s="61">
        <v>17.7</v>
      </c>
      <c r="L125" s="61">
        <v>12.7</v>
      </c>
      <c r="M125" s="61">
        <v>16.9</v>
      </c>
      <c r="N125" s="61">
        <v>234.5</v>
      </c>
      <c r="O125" s="63" t="s">
        <v>179</v>
      </c>
      <c r="P125" s="92" t="s">
        <v>799</v>
      </c>
      <c r="Q125" s="92" t="s">
        <v>863</v>
      </c>
      <c r="R125" s="92"/>
      <c r="S125" s="307">
        <v>61.37412734139545</v>
      </c>
      <c r="T125" s="354">
        <v>253.02999999999997</v>
      </c>
      <c r="U125" s="308">
        <v>249.09930187311636</v>
      </c>
      <c r="V125" s="379">
        <f t="shared" si="9"/>
        <v>61.37412734139545</v>
      </c>
      <c r="W125" s="294">
        <v>0.903896551724138</v>
      </c>
    </row>
    <row r="126" spans="1:23" ht="12.75">
      <c r="A126" s="91" t="s">
        <v>845</v>
      </c>
      <c r="B126" s="60">
        <v>4.8890575</v>
      </c>
      <c r="C126" s="60">
        <v>12.38</v>
      </c>
      <c r="D126" s="60">
        <v>3.4</v>
      </c>
      <c r="E126" s="60">
        <v>3.13</v>
      </c>
      <c r="F126" s="60">
        <v>18.31</v>
      </c>
      <c r="G126" s="60">
        <f t="shared" si="6"/>
        <v>5.599999999999998</v>
      </c>
      <c r="H126" s="60">
        <f t="shared" si="5"/>
        <v>497.99021551724144</v>
      </c>
      <c r="I126" s="60">
        <f t="shared" si="7"/>
        <v>-6.512208098508513</v>
      </c>
      <c r="J126" s="239">
        <f t="shared" si="8"/>
        <v>-6.964547805149159</v>
      </c>
      <c r="K126" s="61">
        <v>22.1</v>
      </c>
      <c r="L126" s="61">
        <v>15.1</v>
      </c>
      <c r="M126" s="61">
        <v>18.8</v>
      </c>
      <c r="N126" s="61">
        <v>49.2</v>
      </c>
      <c r="O126" s="63" t="s">
        <v>149</v>
      </c>
      <c r="P126" s="92" t="s">
        <v>799</v>
      </c>
      <c r="Q126" s="92" t="s">
        <v>863</v>
      </c>
      <c r="R126" s="92"/>
      <c r="S126" s="307">
        <v>41.5040436005626</v>
      </c>
      <c r="T126" s="354">
        <v>234.3</v>
      </c>
      <c r="U126" s="308">
        <v>233.20323488045008</v>
      </c>
      <c r="V126" s="379">
        <f t="shared" si="9"/>
        <v>41.5040436005626</v>
      </c>
      <c r="W126" s="294">
        <v>0.9806896551724138</v>
      </c>
    </row>
    <row r="127" spans="1:23" ht="12.75">
      <c r="A127" s="91" t="s">
        <v>104</v>
      </c>
      <c r="B127" s="60">
        <v>4.900916065</v>
      </c>
      <c r="C127" s="60">
        <v>12.13</v>
      </c>
      <c r="D127" s="60">
        <v>3.195</v>
      </c>
      <c r="E127" s="60">
        <v>2.903</v>
      </c>
      <c r="F127" s="60">
        <v>17.99</v>
      </c>
      <c r="G127" s="60">
        <f t="shared" si="6"/>
        <v>2.5999999999999925</v>
      </c>
      <c r="H127" s="60">
        <f t="shared" si="5"/>
        <v>450.28219827586196</v>
      </c>
      <c r="I127" s="60">
        <f t="shared" si="7"/>
        <v>-6.394847776460683</v>
      </c>
      <c r="J127" s="239">
        <f t="shared" si="8"/>
        <v>-6.892465224122368</v>
      </c>
      <c r="K127" s="61">
        <v>24.42</v>
      </c>
      <c r="L127" s="61">
        <v>18.2</v>
      </c>
      <c r="M127" s="61">
        <v>21.5</v>
      </c>
      <c r="N127" s="61">
        <v>45.26</v>
      </c>
      <c r="O127" s="63" t="s">
        <v>248</v>
      </c>
      <c r="P127" s="92" t="s">
        <v>797</v>
      </c>
      <c r="Q127" s="92" t="s">
        <v>872</v>
      </c>
      <c r="R127" s="92"/>
      <c r="S127" s="307">
        <v>31.650139178844796</v>
      </c>
      <c r="T127" s="354">
        <v>225.89999999999998</v>
      </c>
      <c r="U127" s="308">
        <v>225.32011134307584</v>
      </c>
      <c r="V127" s="379">
        <f t="shared" si="9"/>
        <v>31.650139178844796</v>
      </c>
      <c r="W127" s="294">
        <v>0.9910344827586207</v>
      </c>
    </row>
    <row r="128" spans="1:23" ht="12.75">
      <c r="A128" s="91" t="s">
        <v>1390</v>
      </c>
      <c r="B128" s="60">
        <v>4.9306665</v>
      </c>
      <c r="C128" s="60">
        <v>12.59</v>
      </c>
      <c r="D128" s="60">
        <v>3.58</v>
      </c>
      <c r="E128" s="60">
        <v>3.35</v>
      </c>
      <c r="F128" s="60">
        <v>18.59</v>
      </c>
      <c r="G128" s="60">
        <f t="shared" si="6"/>
        <v>4.100000000000011</v>
      </c>
      <c r="H128" s="60">
        <f t="shared" si="5"/>
        <v>543.7599568965518</v>
      </c>
      <c r="I128" s="60">
        <f t="shared" si="7"/>
        <v>-6.614072224880054</v>
      </c>
      <c r="J128" s="239">
        <f t="shared" si="8"/>
        <v>-7.03010165972783</v>
      </c>
      <c r="K128" s="61">
        <v>20.89</v>
      </c>
      <c r="L128" s="61">
        <v>14.8</v>
      </c>
      <c r="M128" s="61">
        <v>19.9</v>
      </c>
      <c r="N128" s="61">
        <v>48.67</v>
      </c>
      <c r="O128" s="63" t="s">
        <v>291</v>
      </c>
      <c r="P128" s="92" t="s">
        <v>799</v>
      </c>
      <c r="Q128" s="92" t="s">
        <v>863</v>
      </c>
      <c r="R128" s="92"/>
      <c r="S128" s="307">
        <v>50.371633438265135</v>
      </c>
      <c r="T128" s="354">
        <v>241</v>
      </c>
      <c r="U128" s="308">
        <v>240.2973067506121</v>
      </c>
      <c r="V128" s="379">
        <f t="shared" si="9"/>
        <v>50.371633438265135</v>
      </c>
      <c r="W128" s="294">
        <v>0.9858620689655172</v>
      </c>
    </row>
    <row r="129" spans="1:23" ht="12.75">
      <c r="A129" s="91" t="s">
        <v>1391</v>
      </c>
      <c r="B129" s="60">
        <v>4.9306665</v>
      </c>
      <c r="C129" s="60">
        <v>12.59</v>
      </c>
      <c r="D129" s="60">
        <v>3.54</v>
      </c>
      <c r="E129" s="60">
        <v>3.26</v>
      </c>
      <c r="F129" s="60">
        <v>18.55</v>
      </c>
      <c r="G129" s="60">
        <f t="shared" si="6"/>
        <v>4.100000000000011</v>
      </c>
      <c r="H129" s="60">
        <f t="shared" si="5"/>
        <v>535.4562068965517</v>
      </c>
      <c r="I129" s="60">
        <f t="shared" si="7"/>
        <v>-6.587239571829912</v>
      </c>
      <c r="J129" s="239">
        <f t="shared" si="8"/>
        <v>-7.009416973332392</v>
      </c>
      <c r="K129" s="61">
        <v>20.9</v>
      </c>
      <c r="L129" s="61">
        <v>14.8</v>
      </c>
      <c r="M129" s="61">
        <v>19.9</v>
      </c>
      <c r="N129" s="61">
        <v>48.7</v>
      </c>
      <c r="O129" s="63" t="s">
        <v>291</v>
      </c>
      <c r="P129" s="92" t="s">
        <v>799</v>
      </c>
      <c r="Q129" s="92" t="s">
        <v>863</v>
      </c>
      <c r="R129" s="92"/>
      <c r="S129" s="307">
        <v>48.723329835606854</v>
      </c>
      <c r="T129" s="354">
        <v>239.7</v>
      </c>
      <c r="U129" s="308">
        <v>238.97866386848548</v>
      </c>
      <c r="V129" s="379">
        <f t="shared" si="9"/>
        <v>48.723329835606854</v>
      </c>
      <c r="W129" s="294">
        <v>0.9858620689655172</v>
      </c>
    </row>
    <row r="130" spans="1:23" ht="12.75">
      <c r="A130" s="91" t="s">
        <v>1344</v>
      </c>
      <c r="B130" s="60">
        <v>4.951471</v>
      </c>
      <c r="C130" s="60">
        <v>12.24</v>
      </c>
      <c r="D130" s="60">
        <v>3.5</v>
      </c>
      <c r="E130" s="60">
        <v>3.24</v>
      </c>
      <c r="F130" s="60">
        <v>18.29</v>
      </c>
      <c r="G130" s="60">
        <f t="shared" si="6"/>
        <v>2.610000000000002</v>
      </c>
      <c r="H130" s="60">
        <f t="shared" si="5"/>
        <v>683.7254999999997</v>
      </c>
      <c r="I130" s="60">
        <f t="shared" si="7"/>
        <v>-7.90881777505377</v>
      </c>
      <c r="J130" s="239">
        <f t="shared" si="8"/>
        <v>-8.242864804268663</v>
      </c>
      <c r="K130" s="61">
        <v>19.15</v>
      </c>
      <c r="L130" s="61">
        <v>11.5</v>
      </c>
      <c r="M130" s="61">
        <v>14.9</v>
      </c>
      <c r="N130" s="61">
        <v>209.7</v>
      </c>
      <c r="O130" s="63" t="s">
        <v>179</v>
      </c>
      <c r="P130" s="92" t="s">
        <v>799</v>
      </c>
      <c r="Q130" s="92" t="s">
        <v>863</v>
      </c>
      <c r="R130" s="92"/>
      <c r="S130" s="307">
        <v>77.74974772956604</v>
      </c>
      <c r="T130" s="354">
        <v>262.45</v>
      </c>
      <c r="U130" s="308">
        <v>262.19979818365283</v>
      </c>
      <c r="V130" s="379">
        <f t="shared" si="9"/>
        <v>77.74974772956604</v>
      </c>
      <c r="W130" s="294">
        <v>0.991</v>
      </c>
    </row>
    <row r="131" spans="1:23" ht="12.75">
      <c r="A131" s="91" t="s">
        <v>1345</v>
      </c>
      <c r="B131" s="60">
        <v>4.951471</v>
      </c>
      <c r="C131" s="60">
        <v>12.24</v>
      </c>
      <c r="D131" s="60">
        <v>3.56</v>
      </c>
      <c r="E131" s="60">
        <v>3.22</v>
      </c>
      <c r="F131" s="60">
        <v>18.3</v>
      </c>
      <c r="G131" s="60">
        <f t="shared" si="6"/>
        <v>2.610000000000002</v>
      </c>
      <c r="H131" s="60">
        <f t="shared" si="5"/>
        <v>685.6417499999998</v>
      </c>
      <c r="I131" s="60">
        <f t="shared" si="7"/>
        <v>-7.910972547181885</v>
      </c>
      <c r="J131" s="239">
        <f t="shared" si="8"/>
        <v>-8.244120881734403</v>
      </c>
      <c r="K131" s="61">
        <v>19.2</v>
      </c>
      <c r="L131" s="61">
        <v>11.5</v>
      </c>
      <c r="M131" s="61">
        <v>14.9</v>
      </c>
      <c r="N131" s="61">
        <v>209.7</v>
      </c>
      <c r="O131" s="63" t="s">
        <v>179</v>
      </c>
      <c r="P131" s="92" t="s">
        <v>799</v>
      </c>
      <c r="Q131" s="92" t="s">
        <v>863</v>
      </c>
      <c r="R131" s="92"/>
      <c r="S131" s="307">
        <v>78.12815338042377</v>
      </c>
      <c r="T131" s="354">
        <v>262.75</v>
      </c>
      <c r="U131" s="308">
        <v>262.502522704339</v>
      </c>
      <c r="V131" s="379">
        <f t="shared" si="9"/>
        <v>78.12815338042377</v>
      </c>
      <c r="W131" s="294">
        <v>0.991</v>
      </c>
    </row>
    <row r="132" spans="1:23" ht="12.75">
      <c r="A132" s="91" t="s">
        <v>662</v>
      </c>
      <c r="B132" s="60">
        <v>4.951471</v>
      </c>
      <c r="C132" s="60">
        <v>12.23</v>
      </c>
      <c r="D132" s="60">
        <v>3.26</v>
      </c>
      <c r="E132" s="60">
        <v>2.97</v>
      </c>
      <c r="F132" s="60">
        <v>18.08</v>
      </c>
      <c r="G132" s="60">
        <f t="shared" si="6"/>
        <v>3.5999999999999943</v>
      </c>
      <c r="H132" s="60">
        <f t="shared" si="5"/>
        <v>454.0486206896553</v>
      </c>
      <c r="I132" s="60">
        <f t="shared" si="7"/>
        <v>-6.3410236071309924</v>
      </c>
      <c r="J132" s="239">
        <f t="shared" si="8"/>
        <v>-6.834739173815439</v>
      </c>
      <c r="K132" s="61">
        <v>22.7</v>
      </c>
      <c r="L132" s="61">
        <v>20.2</v>
      </c>
      <c r="M132" s="61">
        <v>21.2</v>
      </c>
      <c r="N132" s="61">
        <v>28.1</v>
      </c>
      <c r="O132" s="63" t="s">
        <v>225</v>
      </c>
      <c r="P132" s="92" t="s">
        <v>797</v>
      </c>
      <c r="Q132" s="92" t="s">
        <v>872</v>
      </c>
      <c r="R132" s="92"/>
      <c r="S132" s="307">
        <v>32.506983240223484</v>
      </c>
      <c r="T132" s="354">
        <v>226.8</v>
      </c>
      <c r="U132" s="308">
        <v>226.0055865921788</v>
      </c>
      <c r="V132" s="379">
        <f t="shared" si="9"/>
        <v>32.506983240223484</v>
      </c>
      <c r="W132" s="294">
        <v>0.9875862068965517</v>
      </c>
    </row>
    <row r="133" spans="1:23" ht="12.75">
      <c r="A133" s="91" t="s">
        <v>315</v>
      </c>
      <c r="B133" s="60">
        <v>4.951471</v>
      </c>
      <c r="C133" s="60">
        <v>12.24</v>
      </c>
      <c r="D133" s="60">
        <v>3.3</v>
      </c>
      <c r="E133" s="60">
        <v>3.01</v>
      </c>
      <c r="F133" s="60">
        <v>18.13</v>
      </c>
      <c r="G133" s="60">
        <f t="shared" si="6"/>
        <v>5.599999999999998</v>
      </c>
      <c r="H133" s="60">
        <f t="shared" si="5"/>
        <v>452.6389655172414</v>
      </c>
      <c r="I133" s="60">
        <f t="shared" si="7"/>
        <v>-6.2775193755665235</v>
      </c>
      <c r="J133" s="239">
        <f t="shared" si="8"/>
        <v>-6.772688101364441</v>
      </c>
      <c r="K133" s="61">
        <v>25.2</v>
      </c>
      <c r="L133" s="61">
        <v>18.7</v>
      </c>
      <c r="M133" s="61">
        <v>23.4</v>
      </c>
      <c r="N133" s="61">
        <v>48.7</v>
      </c>
      <c r="O133" s="63" t="s">
        <v>316</v>
      </c>
      <c r="P133" s="92" t="s">
        <v>797</v>
      </c>
      <c r="Q133" s="92" t="s">
        <v>872</v>
      </c>
      <c r="R133" s="92"/>
      <c r="S133" s="307">
        <v>32.454289732770754</v>
      </c>
      <c r="T133" s="354">
        <v>227.2</v>
      </c>
      <c r="U133" s="308">
        <v>225.9634317862166</v>
      </c>
      <c r="V133" s="379">
        <f t="shared" si="9"/>
        <v>32.454289732770754</v>
      </c>
      <c r="W133" s="294">
        <v>0.9806896551724138</v>
      </c>
    </row>
    <row r="134" spans="1:23" ht="12.75">
      <c r="A134" s="91" t="s">
        <v>317</v>
      </c>
      <c r="B134" s="60">
        <v>4.951471</v>
      </c>
      <c r="C134" s="60">
        <v>12.28</v>
      </c>
      <c r="D134" s="60">
        <v>3.44</v>
      </c>
      <c r="E134" s="60">
        <v>3.16</v>
      </c>
      <c r="F134" s="60">
        <v>18.27</v>
      </c>
      <c r="G134" s="60">
        <f t="shared" si="6"/>
        <v>6.000000000000012</v>
      </c>
      <c r="H134" s="60">
        <f t="shared" si="5"/>
        <v>552.7685344827588</v>
      </c>
      <c r="I134" s="60">
        <f t="shared" si="7"/>
        <v>-7.005433135097039</v>
      </c>
      <c r="J134" s="239">
        <f t="shared" si="8"/>
        <v>-7.414992261048109</v>
      </c>
      <c r="K134" s="61">
        <v>22</v>
      </c>
      <c r="L134" s="61">
        <v>15</v>
      </c>
      <c r="M134" s="61">
        <v>19.2</v>
      </c>
      <c r="N134" s="61">
        <v>23.6</v>
      </c>
      <c r="O134" s="63" t="s">
        <v>318</v>
      </c>
      <c r="P134" s="92"/>
      <c r="Q134" s="92"/>
      <c r="R134" s="92"/>
      <c r="S134" s="307">
        <v>52.50880281690144</v>
      </c>
      <c r="T134" s="354">
        <v>243</v>
      </c>
      <c r="U134" s="308">
        <v>242.00704225352115</v>
      </c>
      <c r="V134" s="379">
        <f t="shared" si="9"/>
        <v>52.50880281690144</v>
      </c>
      <c r="W134" s="294">
        <v>0.9793103448275862</v>
      </c>
    </row>
    <row r="135" spans="1:23" ht="12.75">
      <c r="A135" s="91" t="s">
        <v>768</v>
      </c>
      <c r="B135" s="60">
        <v>4.9722755</v>
      </c>
      <c r="C135" s="60">
        <v>12.15</v>
      </c>
      <c r="D135" s="60">
        <v>3.3</v>
      </c>
      <c r="E135" s="60">
        <v>3.01</v>
      </c>
      <c r="F135" s="60">
        <v>18.05</v>
      </c>
      <c r="G135" s="60">
        <f t="shared" si="6"/>
        <v>5.199999999999985</v>
      </c>
      <c r="H135" s="60">
        <f t="shared" si="5"/>
        <v>507.08689655172407</v>
      </c>
      <c r="I135" s="60">
        <f t="shared" si="7"/>
        <v>-6.850823882469346</v>
      </c>
      <c r="J135" s="239">
        <f t="shared" si="8"/>
        <v>-7.295450467251587</v>
      </c>
      <c r="K135" s="61">
        <v>21.4</v>
      </c>
      <c r="L135" s="61">
        <v>14.5</v>
      </c>
      <c r="M135" s="61">
        <v>19.8</v>
      </c>
      <c r="N135" s="61">
        <v>49.4</v>
      </c>
      <c r="O135" s="63" t="s">
        <v>164</v>
      </c>
      <c r="P135" s="92" t="s">
        <v>797</v>
      </c>
      <c r="Q135" s="92" t="s">
        <v>872</v>
      </c>
      <c r="R135" s="92"/>
      <c r="S135" s="307">
        <v>43.25842696629213</v>
      </c>
      <c r="T135" s="354">
        <v>235.6</v>
      </c>
      <c r="U135" s="308">
        <v>234.6067415730337</v>
      </c>
      <c r="V135" s="379">
        <f t="shared" si="9"/>
        <v>43.25842696629213</v>
      </c>
      <c r="W135" s="294">
        <v>0.9820689655172414</v>
      </c>
    </row>
    <row r="136" spans="1:23" ht="12.75">
      <c r="A136" s="91" t="s">
        <v>239</v>
      </c>
      <c r="B136" s="60">
        <v>4.9722755</v>
      </c>
      <c r="C136" s="60">
        <v>12.41</v>
      </c>
      <c r="D136" s="60">
        <v>3.56</v>
      </c>
      <c r="E136" s="60">
        <v>3.3</v>
      </c>
      <c r="F136" s="60">
        <v>18.45</v>
      </c>
      <c r="G136" s="60">
        <f t="shared" si="6"/>
        <v>6.199999999999987</v>
      </c>
      <c r="H136" s="60">
        <f t="shared" si="5"/>
        <v>600.2783189655173</v>
      </c>
      <c r="I136" s="60">
        <f t="shared" si="7"/>
        <v>-7.183526576592559</v>
      </c>
      <c r="J136" s="239">
        <f t="shared" si="8"/>
        <v>-7.562041446237291</v>
      </c>
      <c r="K136" s="61">
        <v>20.4</v>
      </c>
      <c r="L136" s="61">
        <v>12.2</v>
      </c>
      <c r="M136" s="61">
        <v>16</v>
      </c>
      <c r="N136" s="61">
        <v>27.5</v>
      </c>
      <c r="O136" s="63" t="s">
        <v>319</v>
      </c>
      <c r="P136" s="92" t="s">
        <v>797</v>
      </c>
      <c r="Q136" s="92" t="s">
        <v>872</v>
      </c>
      <c r="R136" s="92"/>
      <c r="S136" s="307">
        <v>62.04633544749825</v>
      </c>
      <c r="T136" s="354">
        <v>250.5</v>
      </c>
      <c r="U136" s="308">
        <v>249.6370683579986</v>
      </c>
      <c r="V136" s="379">
        <f t="shared" si="9"/>
        <v>62.04633544749825</v>
      </c>
      <c r="W136" s="294">
        <v>0.9786206896551725</v>
      </c>
    </row>
    <row r="137" spans="1:23" ht="12.75">
      <c r="A137" s="91" t="s">
        <v>1070</v>
      </c>
      <c r="B137" s="60">
        <v>5.0554935</v>
      </c>
      <c r="C137" s="60">
        <v>12.27</v>
      </c>
      <c r="D137" s="60">
        <v>3.33</v>
      </c>
      <c r="E137" s="60">
        <v>3.041</v>
      </c>
      <c r="F137" s="60">
        <v>18.16</v>
      </c>
      <c r="G137" s="60">
        <f t="shared" si="6"/>
        <v>8.5</v>
      </c>
      <c r="H137" s="60">
        <f t="shared" si="5"/>
        <v>450.0839655172414</v>
      </c>
      <c r="I137" s="60">
        <f t="shared" si="7"/>
        <v>-6.22293541240138</v>
      </c>
      <c r="J137" s="239">
        <f t="shared" si="8"/>
        <v>-6.720759933219217</v>
      </c>
      <c r="K137" s="61">
        <v>26.26</v>
      </c>
      <c r="L137" s="61">
        <v>17.5</v>
      </c>
      <c r="M137" s="61">
        <v>23.9</v>
      </c>
      <c r="N137" s="61">
        <v>48.9</v>
      </c>
      <c r="O137" s="63" t="s">
        <v>291</v>
      </c>
      <c r="P137" s="92" t="s">
        <v>797</v>
      </c>
      <c r="Q137" s="92" t="s">
        <v>872</v>
      </c>
      <c r="R137" s="92"/>
      <c r="S137" s="307">
        <v>32.27353463587921</v>
      </c>
      <c r="T137" s="354">
        <v>227.7</v>
      </c>
      <c r="U137" s="308">
        <v>225.81882770870337</v>
      </c>
      <c r="V137" s="379">
        <f t="shared" si="9"/>
        <v>32.27353463587921</v>
      </c>
      <c r="W137" s="294">
        <v>0.9706896551724138</v>
      </c>
    </row>
    <row r="138" spans="1:23" ht="12.75">
      <c r="A138" s="91" t="s">
        <v>447</v>
      </c>
      <c r="B138" s="60">
        <v>5.07837845</v>
      </c>
      <c r="C138" s="60">
        <v>12.31</v>
      </c>
      <c r="D138" s="60">
        <v>3.44</v>
      </c>
      <c r="E138" s="60">
        <v>3.147</v>
      </c>
      <c r="F138" s="60">
        <v>18.27</v>
      </c>
      <c r="G138" s="60">
        <f>290*(1-W138)</f>
        <v>6.728</v>
      </c>
      <c r="H138" s="60">
        <f>(S138/1000*H$6+(1-S138/1000)*D$6)*W138+290*(1-W138)</f>
        <v>499.87167047</v>
      </c>
      <c r="I138" s="60">
        <f>F138+2.15-10*LOG((S138/1000*H$6+(1-S138/1000)*D$6)*W138+290*(1-W138))</f>
        <v>-6.5685852441575285</v>
      </c>
      <c r="J138" s="239">
        <f>F138+2.15-10*LOG((S138/1000*H$6+(1-S138/1000)*D$6)*W138+290*(10^(0.1*M$6)-1)+290*(1-W138))</f>
        <v>-7.019307764056805</v>
      </c>
      <c r="K138" s="61">
        <v>23.35</v>
      </c>
      <c r="L138" s="61">
        <v>16.66</v>
      </c>
      <c r="M138" s="61">
        <v>20.34</v>
      </c>
      <c r="N138" s="61">
        <v>50.14</v>
      </c>
      <c r="O138" s="63" t="s">
        <v>1113</v>
      </c>
      <c r="P138" s="92" t="s">
        <v>799</v>
      </c>
      <c r="Q138" s="92" t="s">
        <v>863</v>
      </c>
      <c r="R138" s="92"/>
      <c r="S138" s="307">
        <v>42.04625</v>
      </c>
      <c r="T138" s="354">
        <v>218.295</v>
      </c>
      <c r="U138" s="308">
        <v>233.637</v>
      </c>
      <c r="V138" s="379">
        <f t="shared" si="9"/>
        <v>42.04625</v>
      </c>
      <c r="W138" s="294">
        <v>0.9768</v>
      </c>
    </row>
    <row r="139" spans="1:23" ht="12.75">
      <c r="A139" s="91" t="s">
        <v>1378</v>
      </c>
      <c r="B139" s="60">
        <v>5.07837845</v>
      </c>
      <c r="C139" s="60">
        <v>12.18</v>
      </c>
      <c r="D139" s="60">
        <v>3.28</v>
      </c>
      <c r="E139" s="60">
        <v>2.7</v>
      </c>
      <c r="F139" s="60">
        <v>17.89</v>
      </c>
      <c r="G139" s="60">
        <f t="shared" si="6"/>
        <v>6.366999999999993</v>
      </c>
      <c r="H139" s="60">
        <f t="shared" si="5"/>
        <v>394.23783275862064</v>
      </c>
      <c r="I139" s="60">
        <f t="shared" si="7"/>
        <v>-5.917582987103078</v>
      </c>
      <c r="J139" s="239">
        <f t="shared" si="8"/>
        <v>-6.481529709196511</v>
      </c>
      <c r="K139" s="61">
        <v>25.8</v>
      </c>
      <c r="L139" s="61">
        <v>19</v>
      </c>
      <c r="M139" s="61">
        <v>23.8</v>
      </c>
      <c r="N139" s="61">
        <v>50.6</v>
      </c>
      <c r="O139" s="63" t="s">
        <v>236</v>
      </c>
      <c r="P139" s="92" t="s">
        <v>799</v>
      </c>
      <c r="Q139" s="92" t="s">
        <v>863</v>
      </c>
      <c r="R139" s="92"/>
      <c r="S139" s="307">
        <v>20.8567056724711</v>
      </c>
      <c r="T139" s="354">
        <v>218.295</v>
      </c>
      <c r="U139" s="308">
        <v>216.68536453797688</v>
      </c>
      <c r="V139" s="379">
        <f t="shared" si="9"/>
        <v>20.8567056724711</v>
      </c>
      <c r="W139" s="294">
        <v>0.9780448275862069</v>
      </c>
    </row>
    <row r="140" spans="1:23" ht="12.75">
      <c r="A140" s="91" t="s">
        <v>1378</v>
      </c>
      <c r="B140" s="60">
        <v>5.07837845</v>
      </c>
      <c r="C140" s="60">
        <v>12.18</v>
      </c>
      <c r="D140" s="60">
        <v>3.28</v>
      </c>
      <c r="E140" s="60">
        <v>2.65</v>
      </c>
      <c r="F140" s="60">
        <v>17.85</v>
      </c>
      <c r="G140" s="60">
        <f t="shared" si="6"/>
        <v>6.366999999999993</v>
      </c>
      <c r="H140" s="60">
        <f t="shared" si="5"/>
        <v>388.78290775862075</v>
      </c>
      <c r="I140" s="60">
        <f t="shared" si="7"/>
        <v>-5.897071635863259</v>
      </c>
      <c r="J140" s="239">
        <f t="shared" si="8"/>
        <v>-6.468432428069171</v>
      </c>
      <c r="K140" s="61">
        <v>25.8</v>
      </c>
      <c r="L140" s="61">
        <v>19</v>
      </c>
      <c r="M140" s="61">
        <v>23.8</v>
      </c>
      <c r="N140" s="61">
        <v>50.6</v>
      </c>
      <c r="O140" s="63" t="s">
        <v>236</v>
      </c>
      <c r="P140" s="92" t="s">
        <v>799</v>
      </c>
      <c r="Q140" s="92" t="s">
        <v>863</v>
      </c>
      <c r="R140" s="92"/>
      <c r="S140" s="307">
        <v>19.765242408323438</v>
      </c>
      <c r="T140" s="354">
        <v>217.441</v>
      </c>
      <c r="U140" s="308">
        <v>215.81219392665875</v>
      </c>
      <c r="V140" s="379">
        <f t="shared" si="9"/>
        <v>19.765242408323438</v>
      </c>
      <c r="W140" s="294">
        <v>0.9780448275862069</v>
      </c>
    </row>
    <row r="141" spans="1:23" ht="12.75">
      <c r="A141" s="91" t="s">
        <v>1392</v>
      </c>
      <c r="B141" s="60">
        <v>5.0971025</v>
      </c>
      <c r="C141" s="60">
        <v>12.27</v>
      </c>
      <c r="D141" s="60">
        <v>3.35</v>
      </c>
      <c r="E141" s="60">
        <v>3.04</v>
      </c>
      <c r="F141" s="60">
        <v>18.17</v>
      </c>
      <c r="G141" s="60">
        <f t="shared" si="6"/>
        <v>9.500000000000004</v>
      </c>
      <c r="H141" s="60">
        <f t="shared" si="5"/>
        <v>441.7141379310343</v>
      </c>
      <c r="I141" s="60">
        <f t="shared" si="7"/>
        <v>-6.131412999311799</v>
      </c>
      <c r="J141" s="239">
        <f t="shared" si="8"/>
        <v>-6.63814085629328</v>
      </c>
      <c r="K141" s="61">
        <v>25</v>
      </c>
      <c r="L141" s="61">
        <v>18</v>
      </c>
      <c r="M141" s="61">
        <v>22.6</v>
      </c>
      <c r="N141" s="61">
        <v>47.6</v>
      </c>
      <c r="O141" s="63" t="s">
        <v>169</v>
      </c>
      <c r="P141" s="92" t="s">
        <v>799</v>
      </c>
      <c r="Q141" s="92" t="s">
        <v>863</v>
      </c>
      <c r="R141" s="92"/>
      <c r="S141" s="307">
        <v>30.695187165775373</v>
      </c>
      <c r="T141" s="354">
        <v>226.7</v>
      </c>
      <c r="U141" s="308">
        <v>224.5561497326203</v>
      </c>
      <c r="V141" s="379">
        <f t="shared" si="9"/>
        <v>30.695187165775373</v>
      </c>
      <c r="W141" s="294">
        <v>0.9672413793103448</v>
      </c>
    </row>
    <row r="142" spans="1:23" ht="12.75">
      <c r="A142" s="91" t="s">
        <v>678</v>
      </c>
      <c r="B142" s="60">
        <v>5.117907</v>
      </c>
      <c r="C142" s="60">
        <v>12.47</v>
      </c>
      <c r="D142" s="60">
        <v>3.48</v>
      </c>
      <c r="E142" s="60">
        <v>3.18</v>
      </c>
      <c r="F142" s="60">
        <v>18.44</v>
      </c>
      <c r="G142" s="60">
        <f t="shared" si="6"/>
        <v>4.39999999999999</v>
      </c>
      <c r="H142" s="60">
        <f t="shared" si="5"/>
        <v>509.9502586206897</v>
      </c>
      <c r="I142" s="60">
        <f t="shared" si="7"/>
        <v>-6.4852781637227075</v>
      </c>
      <c r="J142" s="239">
        <f t="shared" si="8"/>
        <v>-6.92753107556786</v>
      </c>
      <c r="K142" s="61">
        <v>20.3</v>
      </c>
      <c r="L142" s="61">
        <v>15.8</v>
      </c>
      <c r="M142" s="61">
        <v>17.5</v>
      </c>
      <c r="N142" s="61">
        <v>25</v>
      </c>
      <c r="O142" s="63" t="s">
        <v>230</v>
      </c>
      <c r="P142" s="92" t="s">
        <v>797</v>
      </c>
      <c r="Q142" s="92" t="s">
        <v>872</v>
      </c>
      <c r="R142" s="92"/>
      <c r="S142" s="307">
        <v>43.70623249299719</v>
      </c>
      <c r="T142" s="354">
        <v>235.8</v>
      </c>
      <c r="U142" s="308">
        <v>234.96498599439775</v>
      </c>
      <c r="V142" s="379">
        <f t="shared" si="9"/>
        <v>43.70623249299719</v>
      </c>
      <c r="W142" s="294">
        <v>0.9848275862068966</v>
      </c>
    </row>
    <row r="143" spans="1:23" ht="12.75">
      <c r="A143" s="91" t="s">
        <v>1379</v>
      </c>
      <c r="B143" s="60">
        <v>5.1719987000000005</v>
      </c>
      <c r="C143" s="60">
        <v>12.42</v>
      </c>
      <c r="D143" s="60">
        <v>3.366</v>
      </c>
      <c r="E143" s="60">
        <v>3.086</v>
      </c>
      <c r="F143" s="60">
        <v>18.32</v>
      </c>
      <c r="G143" s="60">
        <f t="shared" si="6"/>
        <v>4.905000000000012</v>
      </c>
      <c r="H143" s="60">
        <f aca="true" t="shared" si="10" ref="H143:H207">(S143/1000*H$6+(1-S143/1000)*D$6)*W143+290*(1-W143)</f>
        <v>446.8115831896552</v>
      </c>
      <c r="I143" s="60">
        <f t="shared" si="7"/>
        <v>-6.031244232845378</v>
      </c>
      <c r="J143" s="239">
        <f t="shared" si="8"/>
        <v>-6.532512175546607</v>
      </c>
      <c r="K143" s="61">
        <v>25.7</v>
      </c>
      <c r="L143" s="61">
        <v>15.9</v>
      </c>
      <c r="M143" s="61">
        <v>22.2</v>
      </c>
      <c r="N143" s="61">
        <v>49.01</v>
      </c>
      <c r="O143" s="63" t="s">
        <v>210</v>
      </c>
      <c r="P143" s="92" t="s">
        <v>788</v>
      </c>
      <c r="Q143" s="92" t="s">
        <v>863</v>
      </c>
      <c r="R143" s="92"/>
      <c r="S143" s="307">
        <v>31.215165120398467</v>
      </c>
      <c r="T143" s="354">
        <v>226.072</v>
      </c>
      <c r="U143" s="308">
        <v>224.97213209631877</v>
      </c>
      <c r="V143" s="379">
        <f t="shared" si="9"/>
        <v>31.215165120398467</v>
      </c>
      <c r="W143" s="294">
        <v>0.9830862068965517</v>
      </c>
    </row>
    <row r="144" spans="1:23" ht="12.75">
      <c r="A144" s="91" t="s">
        <v>939</v>
      </c>
      <c r="B144" s="60">
        <v>5.1803205000000005</v>
      </c>
      <c r="C144" s="60">
        <v>11.84</v>
      </c>
      <c r="D144" s="60">
        <v>3.131</v>
      </c>
      <c r="E144" s="60">
        <v>2.813</v>
      </c>
      <c r="F144" s="60">
        <v>17.69</v>
      </c>
      <c r="G144" s="60">
        <f t="shared" si="6"/>
        <v>5.299999999999988</v>
      </c>
      <c r="H144" s="60">
        <f t="shared" si="10"/>
        <v>433.4324137931035</v>
      </c>
      <c r="I144" s="60">
        <f t="shared" si="7"/>
        <v>-6.5292138646025855</v>
      </c>
      <c r="J144" s="239">
        <f t="shared" si="8"/>
        <v>-7.045070812856682</v>
      </c>
      <c r="K144" s="61">
        <v>29.4</v>
      </c>
      <c r="L144" s="61">
        <v>22.8</v>
      </c>
      <c r="M144" s="61">
        <v>25.3</v>
      </c>
      <c r="N144" s="61">
        <v>45.7</v>
      </c>
      <c r="O144" s="63" t="s">
        <v>191</v>
      </c>
      <c r="P144" s="92" t="s">
        <v>797</v>
      </c>
      <c r="Q144" s="92" t="s">
        <v>872</v>
      </c>
      <c r="R144" s="92"/>
      <c r="S144" s="307">
        <v>28.591499824376534</v>
      </c>
      <c r="T144" s="354">
        <v>224.10000000000002</v>
      </c>
      <c r="U144" s="308">
        <v>222.87319985950123</v>
      </c>
      <c r="V144" s="379">
        <f t="shared" si="9"/>
        <v>28.591499824376534</v>
      </c>
      <c r="W144" s="294">
        <v>0.9817241379310345</v>
      </c>
    </row>
    <row r="145" spans="1:23" ht="12.75">
      <c r="A145" s="91" t="s">
        <v>320</v>
      </c>
      <c r="B145" s="60">
        <v>5.1803205000000005</v>
      </c>
      <c r="C145" s="60">
        <v>12.43</v>
      </c>
      <c r="D145" s="60">
        <v>3.42</v>
      </c>
      <c r="E145" s="60">
        <v>3.13</v>
      </c>
      <c r="F145" s="60">
        <v>18.35</v>
      </c>
      <c r="G145" s="60">
        <f aca="true" t="shared" si="11" ref="G145:G209">290*(1-W145)</f>
        <v>6.489999999999987</v>
      </c>
      <c r="H145" s="60">
        <f t="shared" si="10"/>
        <v>494.181943965517</v>
      </c>
      <c r="I145" s="60">
        <f aca="true" t="shared" si="12" ref="I145:I209">F145+2.15-10*LOG((S145/1000*H$6+(1-S145/1000)*D$6)*W145+290*(1-W145))</f>
        <v>-6.438868734428411</v>
      </c>
      <c r="J145" s="239">
        <f aca="true" t="shared" si="13" ref="J145:J209">F145+2.15-10*LOG((S145/1000*H$6+(1-S145/1000)*D$6)*W145+290*(10^(0.1*M$6)-1)+290*(1-W145))</f>
        <v>-6.894517614897886</v>
      </c>
      <c r="K145" s="61">
        <v>21.33</v>
      </c>
      <c r="L145" s="61">
        <v>16</v>
      </c>
      <c r="M145" s="61">
        <v>20.6</v>
      </c>
      <c r="N145" s="61">
        <v>202.6</v>
      </c>
      <c r="O145" s="63" t="s">
        <v>227</v>
      </c>
      <c r="P145" s="92" t="s">
        <v>798</v>
      </c>
      <c r="Q145" s="92" t="s">
        <v>863</v>
      </c>
      <c r="R145" s="92"/>
      <c r="S145" s="307">
        <v>40.872015096469205</v>
      </c>
      <c r="T145" s="354">
        <v>233.98</v>
      </c>
      <c r="U145" s="308">
        <v>232.69761207717536</v>
      </c>
      <c r="V145" s="379">
        <f t="shared" si="9"/>
        <v>40.872015096469205</v>
      </c>
      <c r="W145" s="294">
        <v>0.9776206896551725</v>
      </c>
    </row>
    <row r="146" spans="1:23" ht="12.75">
      <c r="A146" s="91" t="s">
        <v>1311</v>
      </c>
      <c r="B146" s="60">
        <v>5.18989057</v>
      </c>
      <c r="C146" s="60">
        <v>12.55</v>
      </c>
      <c r="D146" s="60">
        <v>3.478</v>
      </c>
      <c r="E146" s="60">
        <v>3.195</v>
      </c>
      <c r="F146" s="60">
        <v>18.49</v>
      </c>
      <c r="G146" s="60">
        <f t="shared" si="11"/>
        <v>3.499999999999991</v>
      </c>
      <c r="H146" s="60">
        <f t="shared" si="10"/>
        <v>498.5569409482758</v>
      </c>
      <c r="I146" s="60">
        <f t="shared" si="12"/>
        <v>-6.337147669152781</v>
      </c>
      <c r="J146" s="239">
        <f t="shared" si="13"/>
        <v>-6.788999031219422</v>
      </c>
      <c r="K146" s="61">
        <v>21.7</v>
      </c>
      <c r="L146" s="61">
        <v>16.5</v>
      </c>
      <c r="M146" s="61">
        <v>17.7</v>
      </c>
      <c r="N146" s="61">
        <v>49.5</v>
      </c>
      <c r="O146" s="63" t="s">
        <v>248</v>
      </c>
      <c r="P146" s="92" t="s">
        <v>799</v>
      </c>
      <c r="Q146" s="92"/>
      <c r="R146" s="92"/>
      <c r="S146" s="307">
        <v>41.31208551483418</v>
      </c>
      <c r="T146" s="354">
        <v>233.737</v>
      </c>
      <c r="U146" s="308">
        <v>233.04966841186734</v>
      </c>
      <c r="V146" s="379">
        <f t="shared" si="9"/>
        <v>41.31208551483418</v>
      </c>
      <c r="W146" s="294">
        <v>0.9879310344827587</v>
      </c>
    </row>
    <row r="147" spans="1:23" ht="12.75">
      <c r="A147" s="91" t="s">
        <v>625</v>
      </c>
      <c r="B147" s="60">
        <v>5.19904455</v>
      </c>
      <c r="C147" s="60">
        <v>12.79</v>
      </c>
      <c r="D147" s="60">
        <v>3.751</v>
      </c>
      <c r="E147" s="60">
        <v>3.498</v>
      </c>
      <c r="F147" s="60">
        <v>18.89</v>
      </c>
      <c r="G147" s="60">
        <f t="shared" si="11"/>
        <v>5.902000000000011</v>
      </c>
      <c r="H147" s="60">
        <f t="shared" si="10"/>
        <v>589.147990086207</v>
      </c>
      <c r="I147" s="60">
        <f t="shared" si="12"/>
        <v>-6.66224400398103</v>
      </c>
      <c r="J147" s="239">
        <f t="shared" si="13"/>
        <v>-7.047601708514424</v>
      </c>
      <c r="K147" s="61">
        <v>17.25</v>
      </c>
      <c r="L147" s="61">
        <v>13.88</v>
      </c>
      <c r="M147" s="61">
        <v>15.78</v>
      </c>
      <c r="N147" s="61">
        <v>186.3</v>
      </c>
      <c r="O147" s="63" t="s">
        <v>820</v>
      </c>
      <c r="P147" s="92" t="s">
        <v>796</v>
      </c>
      <c r="Q147" s="92" t="s">
        <v>872</v>
      </c>
      <c r="R147" s="92"/>
      <c r="S147" s="307">
        <v>59.75785644390317</v>
      </c>
      <c r="T147" s="354">
        <v>248.665</v>
      </c>
      <c r="U147" s="308">
        <v>247.80628515512254</v>
      </c>
      <c r="V147" s="379">
        <f t="shared" si="9"/>
        <v>59.75785644390317</v>
      </c>
      <c r="W147" s="294">
        <v>0.9796482758620689</v>
      </c>
    </row>
    <row r="148" spans="1:23" ht="12.75">
      <c r="A148" s="91" t="s">
        <v>322</v>
      </c>
      <c r="B148" s="60">
        <v>5.242734</v>
      </c>
      <c r="C148" s="60">
        <v>12.63</v>
      </c>
      <c r="D148" s="60">
        <v>3.62</v>
      </c>
      <c r="E148" s="60">
        <v>3.35</v>
      </c>
      <c r="F148" s="60">
        <v>18.68</v>
      </c>
      <c r="G148" s="60">
        <f t="shared" si="11"/>
        <v>7.299999999999992</v>
      </c>
      <c r="H148" s="60">
        <f t="shared" si="10"/>
        <v>559.1340086206895</v>
      </c>
      <c r="I148" s="60">
        <f t="shared" si="12"/>
        <v>-6.645159084760181</v>
      </c>
      <c r="J148" s="239">
        <f t="shared" si="13"/>
        <v>-7.050266396918282</v>
      </c>
      <c r="K148" s="61">
        <v>22.2</v>
      </c>
      <c r="L148" s="61">
        <v>13.1</v>
      </c>
      <c r="M148" s="61">
        <v>17.6</v>
      </c>
      <c r="N148" s="61">
        <v>46.4</v>
      </c>
      <c r="O148" s="63" t="s">
        <v>323</v>
      </c>
      <c r="P148" s="92" t="s">
        <v>797</v>
      </c>
      <c r="Q148" s="92" t="s">
        <v>872</v>
      </c>
      <c r="R148" s="92"/>
      <c r="S148" s="307">
        <v>54.02812168376368</v>
      </c>
      <c r="T148" s="354">
        <v>244.4</v>
      </c>
      <c r="U148" s="308">
        <v>243.22249734701094</v>
      </c>
      <c r="V148" s="379">
        <f t="shared" si="9"/>
        <v>54.02812168376368</v>
      </c>
      <c r="W148" s="294">
        <v>0.9748275862068966</v>
      </c>
    </row>
    <row r="149" spans="1:23" ht="12.75">
      <c r="A149" s="91" t="s">
        <v>706</v>
      </c>
      <c r="B149" s="60">
        <v>5.263538499999999</v>
      </c>
      <c r="C149" s="60">
        <v>12.61</v>
      </c>
      <c r="D149" s="60">
        <v>3.48</v>
      </c>
      <c r="E149" s="60">
        <v>3.18</v>
      </c>
      <c r="F149" s="60">
        <v>18.54</v>
      </c>
      <c r="G149" s="60">
        <f t="shared" si="11"/>
        <v>2.5999999999999925</v>
      </c>
      <c r="H149" s="60">
        <f t="shared" si="10"/>
        <v>475.19344827586207</v>
      </c>
      <c r="I149" s="60">
        <f t="shared" si="12"/>
        <v>-6.078704441843001</v>
      </c>
      <c r="J149" s="239">
        <f t="shared" si="13"/>
        <v>-6.551603927455265</v>
      </c>
      <c r="K149" s="61">
        <v>24.3</v>
      </c>
      <c r="L149" s="61">
        <v>16</v>
      </c>
      <c r="M149" s="61">
        <v>22.8</v>
      </c>
      <c r="N149" s="61">
        <v>48.5</v>
      </c>
      <c r="O149" s="63" t="s">
        <v>159</v>
      </c>
      <c r="P149" s="92" t="s">
        <v>788</v>
      </c>
      <c r="Q149" s="92"/>
      <c r="R149" s="92"/>
      <c r="S149" s="307">
        <v>36.56924147529576</v>
      </c>
      <c r="T149" s="354">
        <v>229.8</v>
      </c>
      <c r="U149" s="308">
        <v>229.2553931802366</v>
      </c>
      <c r="V149" s="379">
        <f t="shared" si="9"/>
        <v>36.56924147529576</v>
      </c>
      <c r="W149" s="294">
        <v>0.9910344827586207</v>
      </c>
    </row>
    <row r="150" spans="1:23" ht="12.75">
      <c r="A150" s="91" t="s">
        <v>23</v>
      </c>
      <c r="B150" s="60">
        <v>5.263538499999999</v>
      </c>
      <c r="C150" s="60">
        <v>12.61</v>
      </c>
      <c r="D150" s="60">
        <v>3.4</v>
      </c>
      <c r="E150" s="60">
        <v>3.1</v>
      </c>
      <c r="F150" s="60">
        <v>18.48</v>
      </c>
      <c r="G150" s="60">
        <f t="shared" si="11"/>
        <v>2.499999999999989</v>
      </c>
      <c r="H150" s="60">
        <f t="shared" si="10"/>
        <v>465.8104310344826</v>
      </c>
      <c r="I150" s="60">
        <f t="shared" si="12"/>
        <v>-6.052092095958141</v>
      </c>
      <c r="J150" s="239">
        <f t="shared" si="13"/>
        <v>-6.534007725219173</v>
      </c>
      <c r="K150" s="61">
        <v>24.3</v>
      </c>
      <c r="L150" s="61">
        <v>16</v>
      </c>
      <c r="M150" s="61">
        <v>22.8</v>
      </c>
      <c r="N150" s="61">
        <v>48.5</v>
      </c>
      <c r="O150" s="63" t="s">
        <v>159</v>
      </c>
      <c r="P150" s="92" t="s">
        <v>788</v>
      </c>
      <c r="Q150" s="92"/>
      <c r="R150" s="92"/>
      <c r="S150" s="307">
        <v>34.70434782608692</v>
      </c>
      <c r="T150" s="354">
        <v>228.29999999999998</v>
      </c>
      <c r="U150" s="308">
        <v>227.76347826086953</v>
      </c>
      <c r="V150" s="379">
        <f t="shared" si="9"/>
        <v>34.70434782608692</v>
      </c>
      <c r="W150" s="294">
        <v>0.9913793103448276</v>
      </c>
    </row>
    <row r="151" spans="1:23" ht="12.75">
      <c r="A151" s="91" t="s">
        <v>324</v>
      </c>
      <c r="B151" s="60">
        <v>5.263538499999999</v>
      </c>
      <c r="C151" s="60">
        <v>12.48</v>
      </c>
      <c r="D151" s="60">
        <v>3.46</v>
      </c>
      <c r="E151" s="60">
        <v>3.18</v>
      </c>
      <c r="F151" s="60">
        <v>18.42</v>
      </c>
      <c r="G151" s="60">
        <f t="shared" si="11"/>
        <v>4.2999999999999865</v>
      </c>
      <c r="H151" s="60">
        <f t="shared" si="10"/>
        <v>541.4472413793102</v>
      </c>
      <c r="I151" s="60">
        <f t="shared" si="12"/>
        <v>-6.765561453674096</v>
      </c>
      <c r="J151" s="239">
        <f t="shared" si="13"/>
        <v>-7.183285109226347</v>
      </c>
      <c r="K151" s="61">
        <v>21.6</v>
      </c>
      <c r="L151" s="61">
        <v>14.7</v>
      </c>
      <c r="M151" s="61">
        <v>19.6</v>
      </c>
      <c r="N151" s="61">
        <v>203.26</v>
      </c>
      <c r="O151" s="63" t="s">
        <v>287</v>
      </c>
      <c r="P151" s="92" t="s">
        <v>798</v>
      </c>
      <c r="Q151" s="92" t="s">
        <v>863</v>
      </c>
      <c r="R151" s="92"/>
      <c r="S151" s="307">
        <v>49.9474973748687</v>
      </c>
      <c r="T151" s="354">
        <v>240.7</v>
      </c>
      <c r="U151" s="308">
        <v>239.95799789989496</v>
      </c>
      <c r="V151" s="379">
        <f t="shared" si="9"/>
        <v>49.9474973748687</v>
      </c>
      <c r="W151" s="294">
        <v>0.9851724137931035</v>
      </c>
    </row>
    <row r="152" spans="1:23" ht="12.75">
      <c r="A152" s="91" t="s">
        <v>90</v>
      </c>
      <c r="B152" s="60">
        <v>5.263538499999999</v>
      </c>
      <c r="C152" s="60">
        <v>12.48</v>
      </c>
      <c r="D152" s="60">
        <v>3.46</v>
      </c>
      <c r="E152" s="60">
        <v>3.18</v>
      </c>
      <c r="F152" s="60">
        <v>18.42</v>
      </c>
      <c r="G152" s="60">
        <f t="shared" si="11"/>
        <v>4.2999999999999865</v>
      </c>
      <c r="H152" s="60">
        <f t="shared" si="10"/>
        <v>541.4472413793102</v>
      </c>
      <c r="I152" s="60">
        <f t="shared" si="12"/>
        <v>-6.765561453674096</v>
      </c>
      <c r="J152" s="239">
        <f t="shared" si="13"/>
        <v>-7.183285109226347</v>
      </c>
      <c r="K152" s="61">
        <v>21.6</v>
      </c>
      <c r="L152" s="61">
        <v>14.7</v>
      </c>
      <c r="M152" s="61">
        <v>19.6</v>
      </c>
      <c r="N152" s="61">
        <v>203.26</v>
      </c>
      <c r="O152" s="63" t="s">
        <v>287</v>
      </c>
      <c r="P152" s="92" t="s">
        <v>798</v>
      </c>
      <c r="Q152" s="92" t="s">
        <v>863</v>
      </c>
      <c r="R152" s="92"/>
      <c r="S152" s="307">
        <v>49.9474973748687</v>
      </c>
      <c r="T152" s="354">
        <v>240.7</v>
      </c>
      <c r="U152" s="308">
        <v>239.95799789989496</v>
      </c>
      <c r="V152" s="379">
        <f aca="true" t="shared" si="14" ref="V152:V220">(U152-200)*1.25</f>
        <v>49.9474973748687</v>
      </c>
      <c r="W152" s="294">
        <v>0.9851724137931035</v>
      </c>
    </row>
    <row r="153" spans="1:23" ht="12.75">
      <c r="A153" s="91" t="s">
        <v>1354</v>
      </c>
      <c r="B153" s="60">
        <v>5.263538499999999</v>
      </c>
      <c r="C153" s="60">
        <v>12.48</v>
      </c>
      <c r="D153" s="60">
        <v>3.32</v>
      </c>
      <c r="E153" s="60">
        <v>3.32</v>
      </c>
      <c r="F153" s="60">
        <v>18.42</v>
      </c>
      <c r="G153" s="60">
        <f t="shared" si="11"/>
        <v>3.800000000000001</v>
      </c>
      <c r="H153" s="60">
        <f t="shared" si="10"/>
        <v>550.3589051724136</v>
      </c>
      <c r="I153" s="60">
        <f t="shared" si="12"/>
        <v>-6.836459980414833</v>
      </c>
      <c r="J153" s="239">
        <f t="shared" si="13"/>
        <v>-7.247729981294562</v>
      </c>
      <c r="K153" s="61">
        <v>21.6</v>
      </c>
      <c r="L153" s="61">
        <v>14.7</v>
      </c>
      <c r="M153" s="61">
        <v>19.6</v>
      </c>
      <c r="N153" s="61">
        <v>203.3</v>
      </c>
      <c r="O153" s="63" t="s">
        <v>287</v>
      </c>
      <c r="P153" s="92" t="s">
        <v>798</v>
      </c>
      <c r="Q153" s="92" t="s">
        <v>863</v>
      </c>
      <c r="R153" s="92" t="s">
        <v>1190</v>
      </c>
      <c r="S153" s="307">
        <v>51.627358490566024</v>
      </c>
      <c r="T153" s="354">
        <v>241.94</v>
      </c>
      <c r="U153" s="308">
        <v>241.30188679245282</v>
      </c>
      <c r="V153" s="379">
        <f t="shared" si="14"/>
        <v>51.627358490566024</v>
      </c>
      <c r="W153" s="294">
        <v>0.9868965517241379</v>
      </c>
    </row>
    <row r="154" spans="1:23" ht="12.75">
      <c r="A154" s="91" t="s">
        <v>1355</v>
      </c>
      <c r="B154" s="60">
        <v>5.263538499999999</v>
      </c>
      <c r="C154" s="60">
        <v>12.48</v>
      </c>
      <c r="D154" s="60">
        <v>3.32</v>
      </c>
      <c r="E154" s="60">
        <v>3.32</v>
      </c>
      <c r="F154" s="60">
        <v>18.42</v>
      </c>
      <c r="G154" s="60">
        <f t="shared" si="11"/>
        <v>4.149999999999997</v>
      </c>
      <c r="H154" s="60">
        <f t="shared" si="10"/>
        <v>504.6970905172413</v>
      </c>
      <c r="I154" s="60">
        <f t="shared" si="12"/>
        <v>-6.460308011157949</v>
      </c>
      <c r="J154" s="239">
        <f t="shared" si="13"/>
        <v>-6.906935312475824</v>
      </c>
      <c r="K154" s="61">
        <v>21.6</v>
      </c>
      <c r="L154" s="61">
        <v>14.7</v>
      </c>
      <c r="M154" s="61">
        <v>19.6</v>
      </c>
      <c r="N154" s="61">
        <v>203.3</v>
      </c>
      <c r="O154" s="63" t="s">
        <v>93</v>
      </c>
      <c r="P154" s="92" t="s">
        <v>798</v>
      </c>
      <c r="Q154" s="92" t="s">
        <v>863</v>
      </c>
      <c r="R154" s="92"/>
      <c r="S154" s="307">
        <v>42.62506559384292</v>
      </c>
      <c r="T154" s="354">
        <v>234.9</v>
      </c>
      <c r="U154" s="308">
        <v>234.10005247507434</v>
      </c>
      <c r="V154" s="379">
        <f t="shared" si="14"/>
        <v>42.62506559384292</v>
      </c>
      <c r="W154" s="294">
        <v>0.9856896551724138</v>
      </c>
    </row>
    <row r="155" spans="1:23" ht="12.75">
      <c r="A155" s="91" t="s">
        <v>937</v>
      </c>
      <c r="B155" s="60">
        <v>5.388365499999999</v>
      </c>
      <c r="C155" s="60">
        <v>12.44</v>
      </c>
      <c r="D155" s="60">
        <v>3.38</v>
      </c>
      <c r="E155" s="60">
        <v>3.09</v>
      </c>
      <c r="F155" s="60">
        <v>18.33</v>
      </c>
      <c r="G155" s="60">
        <f t="shared" si="11"/>
        <v>6.900000000000011</v>
      </c>
      <c r="H155" s="60">
        <f t="shared" si="10"/>
        <v>451.97818965517246</v>
      </c>
      <c r="I155" s="60">
        <f t="shared" si="12"/>
        <v>-6.071174783048708</v>
      </c>
      <c r="J155" s="239">
        <f t="shared" si="13"/>
        <v>-6.567027629135875</v>
      </c>
      <c r="K155" s="61">
        <v>23.8</v>
      </c>
      <c r="L155" s="61">
        <v>17.2</v>
      </c>
      <c r="M155" s="61">
        <v>23.1</v>
      </c>
      <c r="N155" s="61">
        <v>50.3</v>
      </c>
      <c r="O155" s="63" t="s">
        <v>171</v>
      </c>
      <c r="P155" s="92" t="s">
        <v>797</v>
      </c>
      <c r="Q155" s="92" t="s">
        <v>872</v>
      </c>
      <c r="R155" s="92"/>
      <c r="S155" s="307">
        <v>32.47085835393854</v>
      </c>
      <c r="T155" s="354">
        <v>227.5</v>
      </c>
      <c r="U155" s="308">
        <v>225.97668668315083</v>
      </c>
      <c r="V155" s="379">
        <f t="shared" si="14"/>
        <v>32.47085835393854</v>
      </c>
      <c r="W155" s="294">
        <v>0.9762068965517241</v>
      </c>
    </row>
    <row r="156" spans="1:25" s="16" customFormat="1" ht="12.75">
      <c r="A156" s="91" t="s">
        <v>938</v>
      </c>
      <c r="B156" s="60">
        <v>5.388365499999999</v>
      </c>
      <c r="C156" s="60">
        <v>12.44</v>
      </c>
      <c r="D156" s="60">
        <v>3.39</v>
      </c>
      <c r="E156" s="60">
        <v>3.1</v>
      </c>
      <c r="F156" s="60">
        <v>18.34</v>
      </c>
      <c r="G156" s="60">
        <f t="shared" si="11"/>
        <v>6.900000000000011</v>
      </c>
      <c r="H156" s="60">
        <f t="shared" si="10"/>
        <v>453.8944396551724</v>
      </c>
      <c r="I156" s="60">
        <f t="shared" si="12"/>
        <v>-6.079548625360477</v>
      </c>
      <c r="J156" s="239">
        <f t="shared" si="13"/>
        <v>-6.573422715323112</v>
      </c>
      <c r="K156" s="61">
        <v>23.8</v>
      </c>
      <c r="L156" s="61">
        <v>17.2</v>
      </c>
      <c r="M156" s="61">
        <v>23.1</v>
      </c>
      <c r="N156" s="61">
        <v>50.3</v>
      </c>
      <c r="O156" s="63" t="s">
        <v>171</v>
      </c>
      <c r="P156" s="92" t="s">
        <v>797</v>
      </c>
      <c r="Q156" s="92" t="s">
        <v>872</v>
      </c>
      <c r="R156" s="92"/>
      <c r="S156" s="307">
        <v>32.854998233839616</v>
      </c>
      <c r="T156" s="354">
        <v>227.79999999999998</v>
      </c>
      <c r="U156" s="308">
        <v>226.2839985870717</v>
      </c>
      <c r="V156" s="379">
        <f t="shared" si="14"/>
        <v>32.854998233839616</v>
      </c>
      <c r="W156" s="294">
        <v>0.9762068965517241</v>
      </c>
      <c r="Y156"/>
    </row>
    <row r="157" spans="1:25" s="16" customFormat="1" ht="12.75">
      <c r="A157" s="94" t="s">
        <v>1179</v>
      </c>
      <c r="B157" s="65">
        <v>5.40917</v>
      </c>
      <c r="C157" s="65">
        <v>12.33</v>
      </c>
      <c r="D157" s="65">
        <v>3.46</v>
      </c>
      <c r="E157" s="65">
        <v>3.19</v>
      </c>
      <c r="F157" s="65">
        <v>18.32</v>
      </c>
      <c r="G157" s="60">
        <f t="shared" si="11"/>
        <v>5.250000000000003</v>
      </c>
      <c r="H157" s="60">
        <f t="shared" si="10"/>
        <v>591.6860301724138</v>
      </c>
      <c r="I157" s="60">
        <f t="shared" si="12"/>
        <v>-7.250913156169563</v>
      </c>
      <c r="J157" s="239">
        <f t="shared" si="13"/>
        <v>-7.634688793646671</v>
      </c>
      <c r="K157" s="66">
        <v>17.59</v>
      </c>
      <c r="L157" s="66">
        <v>13.5</v>
      </c>
      <c r="M157" s="66">
        <v>16.9</v>
      </c>
      <c r="N157" s="66">
        <v>187.921</v>
      </c>
      <c r="O157" s="68" t="s">
        <v>169</v>
      </c>
      <c r="P157" s="95" t="s">
        <v>798</v>
      </c>
      <c r="Q157" s="95" t="s">
        <v>863</v>
      </c>
      <c r="R157" s="95"/>
      <c r="S157" s="313">
        <v>60.12686567164181</v>
      </c>
      <c r="T157" s="356">
        <v>248.86</v>
      </c>
      <c r="U157" s="308">
        <v>248.10149253731345</v>
      </c>
      <c r="V157" s="379">
        <f t="shared" si="14"/>
        <v>60.12686567164181</v>
      </c>
      <c r="W157" s="294">
        <v>0.9818965517241379</v>
      </c>
      <c r="Y157"/>
    </row>
    <row r="158" spans="1:25" s="16" customFormat="1" ht="12.75">
      <c r="A158" s="94" t="s">
        <v>1205</v>
      </c>
      <c r="B158" s="65">
        <v>5.40917</v>
      </c>
      <c r="C158" s="65">
        <v>12.33</v>
      </c>
      <c r="D158" s="65">
        <v>3.32</v>
      </c>
      <c r="E158" s="65">
        <v>3.32</v>
      </c>
      <c r="F158" s="65">
        <v>18.31</v>
      </c>
      <c r="G158" s="60">
        <f t="shared" si="11"/>
        <v>5.250000000000003</v>
      </c>
      <c r="H158" s="60">
        <f t="shared" si="10"/>
        <v>603.5667801724138</v>
      </c>
      <c r="I158" s="60">
        <f t="shared" si="12"/>
        <v>-7.347253285441862</v>
      </c>
      <c r="J158" s="239">
        <f t="shared" si="13"/>
        <v>-7.723792728870766</v>
      </c>
      <c r="K158" s="66">
        <v>17.55</v>
      </c>
      <c r="L158" s="66">
        <v>13.5</v>
      </c>
      <c r="M158" s="66">
        <v>16.9</v>
      </c>
      <c r="N158" s="66">
        <v>187.8</v>
      </c>
      <c r="O158" s="68" t="s">
        <v>210</v>
      </c>
      <c r="P158" s="95" t="s">
        <v>798</v>
      </c>
      <c r="Q158" s="95" t="s">
        <v>863</v>
      </c>
      <c r="R158" s="95" t="s">
        <v>1190</v>
      </c>
      <c r="S158" s="313">
        <v>62.49473222124671</v>
      </c>
      <c r="T158" s="356">
        <v>250.72</v>
      </c>
      <c r="U158" s="308">
        <v>249.99578577699737</v>
      </c>
      <c r="V158" s="379">
        <f t="shared" si="14"/>
        <v>62.49473222124671</v>
      </c>
      <c r="W158" s="294">
        <v>0.9818965517241379</v>
      </c>
      <c r="Y158"/>
    </row>
    <row r="159" spans="1:25" s="16" customFormat="1" ht="12.75">
      <c r="A159" s="94" t="s">
        <v>1206</v>
      </c>
      <c r="B159" s="65">
        <v>5.40917</v>
      </c>
      <c r="C159" s="65">
        <v>12.33</v>
      </c>
      <c r="D159" s="65">
        <v>3.32</v>
      </c>
      <c r="E159" s="65">
        <v>3.32</v>
      </c>
      <c r="F159" s="65">
        <v>18.3</v>
      </c>
      <c r="G159" s="60">
        <f t="shared" si="11"/>
        <v>5.250000000000003</v>
      </c>
      <c r="H159" s="60">
        <f t="shared" si="10"/>
        <v>557.1935301724142</v>
      </c>
      <c r="I159" s="60">
        <f t="shared" si="12"/>
        <v>-7.010060649903821</v>
      </c>
      <c r="J159" s="239">
        <f t="shared" si="13"/>
        <v>-7.416514775906755</v>
      </c>
      <c r="K159" s="66">
        <v>17.53</v>
      </c>
      <c r="L159" s="66">
        <v>13.5</v>
      </c>
      <c r="M159" s="66">
        <v>16.9</v>
      </c>
      <c r="N159" s="66">
        <v>187.673</v>
      </c>
      <c r="O159" s="68" t="s">
        <v>210</v>
      </c>
      <c r="P159" s="95" t="s">
        <v>798</v>
      </c>
      <c r="Q159" s="95" t="s">
        <v>863</v>
      </c>
      <c r="R159" s="95" t="s">
        <v>1190</v>
      </c>
      <c r="S159" s="313">
        <v>53.25241439859532</v>
      </c>
      <c r="T159" s="356">
        <v>243.46000000000004</v>
      </c>
      <c r="U159" s="308">
        <v>242.60193151887626</v>
      </c>
      <c r="V159" s="379">
        <f t="shared" si="14"/>
        <v>53.25241439859532</v>
      </c>
      <c r="W159" s="294">
        <v>0.9818965517241379</v>
      </c>
      <c r="Y159"/>
    </row>
    <row r="160" spans="1:23" ht="12.75">
      <c r="A160" s="94" t="s">
        <v>801</v>
      </c>
      <c r="B160" s="65">
        <v>5.40917</v>
      </c>
      <c r="C160" s="65">
        <v>12.45</v>
      </c>
      <c r="D160" s="65">
        <v>3.39</v>
      </c>
      <c r="E160" s="65">
        <v>3.09</v>
      </c>
      <c r="F160" s="65">
        <v>18.35</v>
      </c>
      <c r="G160" s="60">
        <f t="shared" si="11"/>
        <v>4.100000000000011</v>
      </c>
      <c r="H160" s="60">
        <f t="shared" si="10"/>
        <v>452.41870689655184</v>
      </c>
      <c r="I160" s="60">
        <f t="shared" si="12"/>
        <v>-6.055405541092515</v>
      </c>
      <c r="J160" s="239">
        <f t="shared" si="13"/>
        <v>-6.550802096913991</v>
      </c>
      <c r="K160" s="66">
        <v>23.8</v>
      </c>
      <c r="L160" s="66">
        <v>18.9</v>
      </c>
      <c r="M160" s="66">
        <v>22.6</v>
      </c>
      <c r="N160" s="66">
        <v>47.4</v>
      </c>
      <c r="O160" s="68" t="s">
        <v>287</v>
      </c>
      <c r="P160" s="95" t="s">
        <v>788</v>
      </c>
      <c r="Q160" s="95" t="s">
        <v>863</v>
      </c>
      <c r="R160" s="95"/>
      <c r="S160" s="313">
        <v>32.24029380902415</v>
      </c>
      <c r="T160" s="356">
        <v>226.7</v>
      </c>
      <c r="U160" s="308">
        <v>225.79223504721932</v>
      </c>
      <c r="V160" s="379">
        <f t="shared" si="14"/>
        <v>32.24029380902415</v>
      </c>
      <c r="W160" s="294">
        <v>0.9858620689655172</v>
      </c>
    </row>
    <row r="161" spans="1:23" ht="12.75">
      <c r="A161" s="91" t="s">
        <v>856</v>
      </c>
      <c r="B161" s="60">
        <v>5.450779</v>
      </c>
      <c r="C161" s="60">
        <v>13.7</v>
      </c>
      <c r="D161" s="60">
        <v>3.75</v>
      </c>
      <c r="E161" s="60">
        <v>4.21</v>
      </c>
      <c r="F161" s="60">
        <v>19.63</v>
      </c>
      <c r="G161" s="60">
        <f t="shared" si="11"/>
        <v>2.5999999999999925</v>
      </c>
      <c r="H161" s="60">
        <f t="shared" si="10"/>
        <v>537.5354482758622</v>
      </c>
      <c r="I161" s="60">
        <f t="shared" si="12"/>
        <v>-5.524071094861924</v>
      </c>
      <c r="J161" s="239">
        <f t="shared" si="13"/>
        <v>-5.944692055165362</v>
      </c>
      <c r="K161" s="61">
        <v>24.06</v>
      </c>
      <c r="L161" s="61">
        <v>16.3</v>
      </c>
      <c r="M161" s="61">
        <v>22.2</v>
      </c>
      <c r="N161" s="61">
        <v>191.718</v>
      </c>
      <c r="O161" s="63" t="s">
        <v>210</v>
      </c>
      <c r="P161" s="92" t="s">
        <v>847</v>
      </c>
      <c r="Q161" s="92" t="s">
        <v>863</v>
      </c>
      <c r="R161" s="92"/>
      <c r="S161" s="307">
        <v>48.87961029923453</v>
      </c>
      <c r="T161" s="354">
        <v>239.56</v>
      </c>
      <c r="U161" s="308">
        <v>239.10368823938762</v>
      </c>
      <c r="V161" s="379">
        <f t="shared" si="14"/>
        <v>48.87961029923453</v>
      </c>
      <c r="W161" s="294">
        <v>0.9910344827586207</v>
      </c>
    </row>
    <row r="162" spans="1:23" ht="12.75">
      <c r="A162" s="91" t="s">
        <v>837</v>
      </c>
      <c r="B162" s="60">
        <v>5.4715834999999995</v>
      </c>
      <c r="C162" s="60">
        <v>12.46</v>
      </c>
      <c r="D162" s="60">
        <v>3.4</v>
      </c>
      <c r="E162" s="60">
        <v>3.1</v>
      </c>
      <c r="F162" s="60">
        <v>18.36</v>
      </c>
      <c r="G162" s="60">
        <f t="shared" si="11"/>
        <v>7.199999999999989</v>
      </c>
      <c r="H162" s="60">
        <f t="shared" si="10"/>
        <v>432.85974137931044</v>
      </c>
      <c r="I162" s="60">
        <f t="shared" si="12"/>
        <v>-5.853471956310045</v>
      </c>
      <c r="J162" s="239">
        <f t="shared" si="13"/>
        <v>-6.3699723601994584</v>
      </c>
      <c r="K162" s="61">
        <v>26.4</v>
      </c>
      <c r="L162" s="61">
        <v>19.1</v>
      </c>
      <c r="M162" s="61">
        <v>26.2</v>
      </c>
      <c r="N162" s="61">
        <v>48.2</v>
      </c>
      <c r="O162" s="63" t="s">
        <v>151</v>
      </c>
      <c r="P162" s="92" t="s">
        <v>799</v>
      </c>
      <c r="Q162" s="92" t="s">
        <v>863</v>
      </c>
      <c r="R162" s="92"/>
      <c r="S162" s="307">
        <v>28.668670438472432</v>
      </c>
      <c r="T162" s="354">
        <v>224.6</v>
      </c>
      <c r="U162" s="308">
        <v>222.93493635077795</v>
      </c>
      <c r="V162" s="379">
        <f t="shared" si="14"/>
        <v>28.668670438472432</v>
      </c>
      <c r="W162" s="294">
        <v>0.9751724137931035</v>
      </c>
    </row>
    <row r="163" spans="1:23" ht="12.75">
      <c r="A163" s="91" t="s">
        <v>325</v>
      </c>
      <c r="B163" s="60">
        <v>5.5756060000000005</v>
      </c>
      <c r="C163" s="60">
        <v>12.67</v>
      </c>
      <c r="D163" s="60">
        <v>3.58</v>
      </c>
      <c r="E163" s="60">
        <v>3.3</v>
      </c>
      <c r="F163" s="60">
        <v>18.64</v>
      </c>
      <c r="G163" s="60">
        <f t="shared" si="11"/>
        <v>6.900000000000011</v>
      </c>
      <c r="H163" s="60">
        <f t="shared" si="10"/>
        <v>519.0469396551723</v>
      </c>
      <c r="I163" s="60">
        <f t="shared" si="12"/>
        <v>-6.362066347490661</v>
      </c>
      <c r="J163" s="239">
        <f t="shared" si="13"/>
        <v>-6.796943771647314</v>
      </c>
      <c r="K163" s="61">
        <v>25.2</v>
      </c>
      <c r="L163" s="61">
        <v>17</v>
      </c>
      <c r="M163" s="61">
        <v>26.9</v>
      </c>
      <c r="N163" s="61">
        <v>26.9</v>
      </c>
      <c r="O163" s="63" t="s">
        <v>326</v>
      </c>
      <c r="P163" s="92" t="s">
        <v>798</v>
      </c>
      <c r="Q163" s="92"/>
      <c r="R163" s="92"/>
      <c r="S163" s="307">
        <v>45.91575415047686</v>
      </c>
      <c r="T163" s="354">
        <v>238</v>
      </c>
      <c r="U163" s="308">
        <v>236.7326033203815</v>
      </c>
      <c r="V163" s="379">
        <f t="shared" si="14"/>
        <v>45.91575415047686</v>
      </c>
      <c r="W163" s="294">
        <v>0.9762068965517241</v>
      </c>
    </row>
    <row r="164" spans="1:23" ht="12.75">
      <c r="A164" s="91" t="s">
        <v>1133</v>
      </c>
      <c r="B164" s="60">
        <v>5.6796285</v>
      </c>
      <c r="C164" s="60">
        <v>12.93</v>
      </c>
      <c r="D164" s="60">
        <v>3.5</v>
      </c>
      <c r="E164" s="60">
        <v>2.9</v>
      </c>
      <c r="F164" s="60">
        <v>18.41</v>
      </c>
      <c r="G164" s="60">
        <f t="shared" si="11"/>
        <v>7.63</v>
      </c>
      <c r="H164" s="60">
        <f t="shared" si="10"/>
        <v>385.5829905172414</v>
      </c>
      <c r="I164" s="60">
        <f t="shared" si="12"/>
        <v>-5.301178673276908</v>
      </c>
      <c r="J164" s="239">
        <f t="shared" si="13"/>
        <v>-5.87698019556419</v>
      </c>
      <c r="K164" s="61">
        <v>29.06</v>
      </c>
      <c r="L164" s="61">
        <v>17.75</v>
      </c>
      <c r="M164" s="61">
        <v>26.21</v>
      </c>
      <c r="N164" s="61">
        <v>49.9</v>
      </c>
      <c r="O164" s="63" t="s">
        <v>231</v>
      </c>
      <c r="P164" s="92" t="s">
        <v>1222</v>
      </c>
      <c r="Q164" s="92" t="s">
        <v>872</v>
      </c>
      <c r="R164" s="92"/>
      <c r="S164" s="307">
        <v>19.210521655983293</v>
      </c>
      <c r="T164" s="354">
        <v>217.332</v>
      </c>
      <c r="U164" s="308">
        <v>215.36841732478663</v>
      </c>
      <c r="V164" s="379">
        <f t="shared" si="14"/>
        <v>19.210521655983293</v>
      </c>
      <c r="W164" s="294">
        <v>0.9736896551724138</v>
      </c>
    </row>
    <row r="165" spans="1:23" ht="12.75">
      <c r="A165" s="91" t="s">
        <v>327</v>
      </c>
      <c r="B165" s="60">
        <v>5.825259999999999</v>
      </c>
      <c r="C165" s="60">
        <v>12.8</v>
      </c>
      <c r="D165" s="60">
        <v>3.67</v>
      </c>
      <c r="E165" s="60">
        <v>3.4</v>
      </c>
      <c r="F165" s="60">
        <v>18.83</v>
      </c>
      <c r="G165" s="60">
        <f t="shared" si="11"/>
        <v>4.2999999999999865</v>
      </c>
      <c r="H165" s="60">
        <f t="shared" si="10"/>
        <v>576.5784913793103</v>
      </c>
      <c r="I165" s="60">
        <f t="shared" si="12"/>
        <v>-6.628584374807254</v>
      </c>
      <c r="J165" s="239">
        <f t="shared" si="13"/>
        <v>-7.021973576464362</v>
      </c>
      <c r="K165" s="61">
        <v>20.3</v>
      </c>
      <c r="L165" s="61">
        <v>13.5</v>
      </c>
      <c r="M165" s="61">
        <v>17.2</v>
      </c>
      <c r="N165" s="61">
        <v>50</v>
      </c>
      <c r="O165" s="63" t="s">
        <v>296</v>
      </c>
      <c r="P165" s="92" t="s">
        <v>797</v>
      </c>
      <c r="Q165" s="92" t="s">
        <v>872</v>
      </c>
      <c r="R165" s="92"/>
      <c r="S165" s="307">
        <v>56.92597129856491</v>
      </c>
      <c r="T165" s="354">
        <v>246.20000000000002</v>
      </c>
      <c r="U165" s="308">
        <v>245.54077703885193</v>
      </c>
      <c r="V165" s="379">
        <f t="shared" si="14"/>
        <v>56.92597129856491</v>
      </c>
      <c r="W165" s="294">
        <v>0.9851724137931035</v>
      </c>
    </row>
    <row r="166" spans="1:23" ht="12.75">
      <c r="A166" s="91" t="s">
        <v>1394</v>
      </c>
      <c r="B166" s="60">
        <v>5.825259999999999</v>
      </c>
      <c r="C166" s="60">
        <v>13.1</v>
      </c>
      <c r="D166" s="60">
        <v>3.686</v>
      </c>
      <c r="E166" s="60">
        <v>3.432</v>
      </c>
      <c r="F166" s="60">
        <v>19.05</v>
      </c>
      <c r="G166" s="60">
        <f t="shared" si="11"/>
        <v>4.2999999999999865</v>
      </c>
      <c r="H166" s="60">
        <f t="shared" si="10"/>
        <v>475.01724137931035</v>
      </c>
      <c r="I166" s="60">
        <f t="shared" si="12"/>
        <v>-5.567093732038199</v>
      </c>
      <c r="J166" s="239">
        <f t="shared" si="13"/>
        <v>-6.040159422473252</v>
      </c>
      <c r="K166" s="61">
        <v>23.6</v>
      </c>
      <c r="L166" s="61">
        <v>15.1</v>
      </c>
      <c r="M166" s="61">
        <v>21.1</v>
      </c>
      <c r="N166" s="61">
        <v>48</v>
      </c>
      <c r="O166" s="63" t="s">
        <v>156</v>
      </c>
      <c r="P166" s="92" t="s">
        <v>799</v>
      </c>
      <c r="Q166" s="92" t="s">
        <v>863</v>
      </c>
      <c r="R166" s="92"/>
      <c r="S166" s="307">
        <v>36.75183759187959</v>
      </c>
      <c r="T166" s="354">
        <v>230.3</v>
      </c>
      <c r="U166" s="308">
        <v>229.40147007350367</v>
      </c>
      <c r="V166" s="379">
        <f t="shared" si="14"/>
        <v>36.75183759187959</v>
      </c>
      <c r="W166" s="294">
        <v>0.9851724137931035</v>
      </c>
    </row>
    <row r="167" spans="1:23" ht="12.75">
      <c r="A167" s="91" t="s">
        <v>1393</v>
      </c>
      <c r="B167" s="60">
        <v>5.8294209</v>
      </c>
      <c r="C167" s="60">
        <v>13.1</v>
      </c>
      <c r="D167" s="60">
        <v>3.706</v>
      </c>
      <c r="E167" s="60">
        <v>3.44</v>
      </c>
      <c r="F167" s="60">
        <v>19.06</v>
      </c>
      <c r="G167" s="60">
        <f t="shared" si="11"/>
        <v>4.2999999999999865</v>
      </c>
      <c r="H167" s="60">
        <f t="shared" si="10"/>
        <v>476.9334913793102</v>
      </c>
      <c r="I167" s="60">
        <f t="shared" si="12"/>
        <v>-5.574578206735772</v>
      </c>
      <c r="J167" s="239">
        <f t="shared" si="13"/>
        <v>-6.04584267510538</v>
      </c>
      <c r="K167" s="61">
        <v>23.61</v>
      </c>
      <c r="L167" s="61">
        <v>15.1</v>
      </c>
      <c r="M167" s="61">
        <v>21.1</v>
      </c>
      <c r="N167" s="61">
        <v>48</v>
      </c>
      <c r="O167" s="63" t="s">
        <v>156</v>
      </c>
      <c r="P167" s="92" t="s">
        <v>799</v>
      </c>
      <c r="Q167" s="92" t="s">
        <v>863</v>
      </c>
      <c r="R167" s="92"/>
      <c r="S167" s="307">
        <v>37.13248162408117</v>
      </c>
      <c r="T167" s="354">
        <v>230.6</v>
      </c>
      <c r="U167" s="308">
        <v>229.70598529926494</v>
      </c>
      <c r="V167" s="379">
        <f t="shared" si="14"/>
        <v>37.13248162408117</v>
      </c>
      <c r="W167" s="294">
        <v>0.9851724137931035</v>
      </c>
    </row>
    <row r="168" spans="1:23" ht="12.75">
      <c r="A168" s="91" t="s">
        <v>663</v>
      </c>
      <c r="B168" s="60">
        <v>5.8668689999999994</v>
      </c>
      <c r="C168" s="60">
        <v>12.74</v>
      </c>
      <c r="D168" s="60">
        <v>3.44</v>
      </c>
      <c r="E168" s="60">
        <v>3.15</v>
      </c>
      <c r="F168" s="60">
        <v>18.59</v>
      </c>
      <c r="G168" s="60">
        <f t="shared" si="11"/>
        <v>4.100000000000011</v>
      </c>
      <c r="H168" s="60">
        <f t="shared" si="10"/>
        <v>410.89995689655177</v>
      </c>
      <c r="I168" s="60">
        <f t="shared" si="12"/>
        <v>-5.397360957043372</v>
      </c>
      <c r="J168" s="239">
        <f t="shared" si="13"/>
        <v>-5.9398088606871475</v>
      </c>
      <c r="K168" s="61">
        <v>25.3</v>
      </c>
      <c r="L168" s="61">
        <v>20</v>
      </c>
      <c r="M168" s="61">
        <v>23.3</v>
      </c>
      <c r="N168" s="61">
        <v>27.97</v>
      </c>
      <c r="O168" s="63" t="s">
        <v>278</v>
      </c>
      <c r="P168" s="92" t="s">
        <v>797</v>
      </c>
      <c r="Q168" s="92" t="s">
        <v>872</v>
      </c>
      <c r="R168" s="92"/>
      <c r="S168" s="307">
        <v>23.998775795732783</v>
      </c>
      <c r="T168" s="354">
        <v>220.2</v>
      </c>
      <c r="U168" s="308">
        <v>219.19902063658623</v>
      </c>
      <c r="V168" s="379">
        <f t="shared" si="14"/>
        <v>23.998775795732783</v>
      </c>
      <c r="W168" s="294">
        <v>0.9858620689655172</v>
      </c>
    </row>
    <row r="169" spans="1:23" ht="12.75">
      <c r="A169" s="91" t="s">
        <v>664</v>
      </c>
      <c r="B169" s="60">
        <v>5.8668689999999994</v>
      </c>
      <c r="C169" s="60">
        <v>13.04</v>
      </c>
      <c r="D169" s="60">
        <v>3.62</v>
      </c>
      <c r="E169" s="60">
        <v>3.31</v>
      </c>
      <c r="F169" s="60">
        <v>18.93</v>
      </c>
      <c r="G169" s="60">
        <f t="shared" si="11"/>
        <v>4.200000000000015</v>
      </c>
      <c r="H169" s="60">
        <f t="shared" si="10"/>
        <v>427.9479741379313</v>
      </c>
      <c r="I169" s="60">
        <f t="shared" si="12"/>
        <v>-5.2339097481183465</v>
      </c>
      <c r="J169" s="239">
        <f t="shared" si="13"/>
        <v>-5.755995742003861</v>
      </c>
      <c r="K169" s="61">
        <v>27.2</v>
      </c>
      <c r="L169" s="61">
        <v>17.6</v>
      </c>
      <c r="M169" s="61">
        <v>21.9</v>
      </c>
      <c r="N169" s="61">
        <v>27.2</v>
      </c>
      <c r="O169" s="63" t="s">
        <v>319</v>
      </c>
      <c r="P169" s="92" t="s">
        <v>797</v>
      </c>
      <c r="Q169" s="92" t="s">
        <v>872</v>
      </c>
      <c r="R169" s="92"/>
      <c r="S169" s="307">
        <v>27.3924072778167</v>
      </c>
      <c r="T169" s="354">
        <v>222.9</v>
      </c>
      <c r="U169" s="308">
        <v>221.91392582225336</v>
      </c>
      <c r="V169" s="379">
        <f t="shared" si="14"/>
        <v>27.3924072778167</v>
      </c>
      <c r="W169" s="294">
        <v>0.9855172413793103</v>
      </c>
    </row>
    <row r="170" spans="1:23" ht="12.75">
      <c r="A170" s="91" t="s">
        <v>328</v>
      </c>
      <c r="B170" s="60">
        <v>5.908478</v>
      </c>
      <c r="C170" s="60">
        <v>12.69</v>
      </c>
      <c r="D170" s="60">
        <v>3.48</v>
      </c>
      <c r="E170" s="60">
        <v>3.2</v>
      </c>
      <c r="F170" s="60">
        <v>18.55</v>
      </c>
      <c r="G170" s="60">
        <f t="shared" si="11"/>
        <v>4.369999999999992</v>
      </c>
      <c r="H170" s="60">
        <f t="shared" si="10"/>
        <v>484.395853448276</v>
      </c>
      <c r="I170" s="60">
        <f t="shared" si="12"/>
        <v>-6.1520041681568784</v>
      </c>
      <c r="J170" s="239">
        <f t="shared" si="13"/>
        <v>-6.616383149615533</v>
      </c>
      <c r="K170" s="61">
        <v>19.9</v>
      </c>
      <c r="L170" s="61">
        <v>15.1</v>
      </c>
      <c r="M170" s="61">
        <v>18.3</v>
      </c>
      <c r="N170" s="61">
        <v>195.86</v>
      </c>
      <c r="O170" s="63" t="s">
        <v>191</v>
      </c>
      <c r="P170" s="92" t="s">
        <v>798</v>
      </c>
      <c r="Q170" s="92" t="s">
        <v>863</v>
      </c>
      <c r="R170" s="92"/>
      <c r="S170" s="307">
        <v>38.62426915940205</v>
      </c>
      <c r="T170" s="354">
        <v>231.79000000000002</v>
      </c>
      <c r="U170" s="308">
        <v>230.89941532752164</v>
      </c>
      <c r="V170" s="379">
        <f t="shared" si="14"/>
        <v>38.62426915940205</v>
      </c>
      <c r="W170" s="294">
        <v>0.9849310344827586</v>
      </c>
    </row>
    <row r="171" spans="1:23" ht="12.75">
      <c r="A171" s="91" t="s">
        <v>832</v>
      </c>
      <c r="B171" s="60">
        <v>5.908478</v>
      </c>
      <c r="C171" s="60">
        <v>14.9</v>
      </c>
      <c r="D171" s="60">
        <v>6</v>
      </c>
      <c r="E171" s="60">
        <v>4.4</v>
      </c>
      <c r="F171" s="60">
        <v>20.84</v>
      </c>
      <c r="G171" s="60">
        <f t="shared" si="11"/>
        <v>5.900000000000008</v>
      </c>
      <c r="H171" s="60">
        <f t="shared" si="10"/>
        <v>453.3217672413793</v>
      </c>
      <c r="I171" s="60">
        <f t="shared" si="12"/>
        <v>-3.5740657316380826</v>
      </c>
      <c r="J171" s="239">
        <f t="shared" si="13"/>
        <v>-4.068529515628061</v>
      </c>
      <c r="K171" s="61">
        <v>25.2</v>
      </c>
      <c r="L171" s="61">
        <v>20</v>
      </c>
      <c r="M171" s="61">
        <v>27</v>
      </c>
      <c r="N171" s="61">
        <v>48.5</v>
      </c>
      <c r="O171" s="63" t="s">
        <v>410</v>
      </c>
      <c r="P171" s="92" t="s">
        <v>797</v>
      </c>
      <c r="Q171" s="92" t="s">
        <v>863</v>
      </c>
      <c r="R171" s="92"/>
      <c r="S171" s="307">
        <v>32.62495600140795</v>
      </c>
      <c r="T171" s="354">
        <v>227.4</v>
      </c>
      <c r="U171" s="308">
        <v>226.09996480112636</v>
      </c>
      <c r="V171" s="379">
        <f t="shared" si="14"/>
        <v>32.62495600140795</v>
      </c>
      <c r="W171" s="294">
        <v>0.9796551724137931</v>
      </c>
    </row>
    <row r="172" spans="1:23" ht="12.75">
      <c r="A172" s="91" t="s">
        <v>1078</v>
      </c>
      <c r="B172" s="60">
        <v>5.9292825</v>
      </c>
      <c r="C172" s="60">
        <v>12.91</v>
      </c>
      <c r="D172" s="60">
        <v>3.537</v>
      </c>
      <c r="E172" s="60">
        <v>3.261</v>
      </c>
      <c r="F172" s="60">
        <v>18.8</v>
      </c>
      <c r="G172" s="60">
        <f t="shared" si="11"/>
        <v>4.699999999999999</v>
      </c>
      <c r="H172" s="60">
        <f t="shared" si="10"/>
        <v>421.8468103448277</v>
      </c>
      <c r="I172" s="60">
        <f t="shared" si="12"/>
        <v>-5.301547696815145</v>
      </c>
      <c r="J172" s="239">
        <f t="shared" si="13"/>
        <v>-5.830742578228801</v>
      </c>
      <c r="K172" s="61">
        <v>28.91</v>
      </c>
      <c r="L172" s="61">
        <v>16.67</v>
      </c>
      <c r="M172" s="61">
        <v>23.44</v>
      </c>
      <c r="N172" s="61">
        <v>47.37</v>
      </c>
      <c r="O172" s="63" t="s">
        <v>156</v>
      </c>
      <c r="P172" s="92" t="s">
        <v>796</v>
      </c>
      <c r="Q172" s="92" t="s">
        <v>872</v>
      </c>
      <c r="R172" s="92"/>
      <c r="S172" s="307">
        <v>26.22677882930251</v>
      </c>
      <c r="T172" s="354">
        <v>222.1</v>
      </c>
      <c r="U172" s="308">
        <v>220.981423063442</v>
      </c>
      <c r="V172" s="379">
        <f t="shared" si="14"/>
        <v>26.22677882930251</v>
      </c>
      <c r="W172" s="294">
        <v>0.9837931034482759</v>
      </c>
    </row>
    <row r="173" spans="1:23" ht="12.75">
      <c r="A173" s="91" t="s">
        <v>329</v>
      </c>
      <c r="B173" s="60">
        <v>5.950087</v>
      </c>
      <c r="C173" s="60">
        <v>13.05</v>
      </c>
      <c r="D173" s="60">
        <v>3.69</v>
      </c>
      <c r="E173" s="60">
        <v>3.43</v>
      </c>
      <c r="F173" s="60">
        <v>19</v>
      </c>
      <c r="G173" s="60">
        <f t="shared" si="11"/>
        <v>7.000000000000014</v>
      </c>
      <c r="H173" s="60">
        <f t="shared" si="10"/>
        <v>483.7174568965518</v>
      </c>
      <c r="I173" s="60">
        <f t="shared" si="12"/>
        <v>-5.695917609403235</v>
      </c>
      <c r="J173" s="239">
        <f t="shared" si="13"/>
        <v>-6.16091421103118</v>
      </c>
      <c r="K173" s="61">
        <v>23.9</v>
      </c>
      <c r="L173" s="61">
        <v>14.4</v>
      </c>
      <c r="M173" s="61">
        <v>20.6</v>
      </c>
      <c r="N173" s="61">
        <v>22.6</v>
      </c>
      <c r="O173" s="63" t="s">
        <v>227</v>
      </c>
      <c r="P173" s="92" t="s">
        <v>797</v>
      </c>
      <c r="Q173" s="92" t="s">
        <v>872</v>
      </c>
      <c r="R173" s="92"/>
      <c r="S173" s="379">
        <v>38.84717314487634</v>
      </c>
      <c r="T173" s="354">
        <v>232.5</v>
      </c>
      <c r="U173" s="308">
        <v>231.07773851590107</v>
      </c>
      <c r="V173" s="379">
        <f t="shared" si="14"/>
        <v>38.84717314487634</v>
      </c>
      <c r="W173" s="294">
        <v>0.9758620689655172</v>
      </c>
    </row>
    <row r="174" spans="1:25" s="16" customFormat="1" ht="12.75">
      <c r="A174" s="91" t="s">
        <v>1311</v>
      </c>
      <c r="B174" s="60">
        <v>5.96</v>
      </c>
      <c r="C174" s="60">
        <v>12.91</v>
      </c>
      <c r="D174" s="60">
        <v>3.598</v>
      </c>
      <c r="E174" s="60">
        <v>3.33</v>
      </c>
      <c r="F174" s="60">
        <v>18.82</v>
      </c>
      <c r="G174" s="60">
        <f>290*(1-W174)</f>
        <v>6.147999999999999</v>
      </c>
      <c r="H174" s="60">
        <f>(S174/1000*H$6+(1-S174/1000)*D$6)*W174+290*(1-W174)</f>
        <v>441.88815299</v>
      </c>
      <c r="I174" s="60">
        <f>F174+2.15-10*LOG((S174/1000*H$6+(1-S174/1000)*D$6)*W174+290*(1-W174))</f>
        <v>-5.48312358294497</v>
      </c>
      <c r="J174" s="239">
        <f>F174+2.15-10*LOG((S174/1000*H$6+(1-S174/1000)*D$6)*W174+290*(10^(0.1*M$6)-1)+290*(1-W174))</f>
        <v>-5.989663088635044</v>
      </c>
      <c r="K174" s="61">
        <v>25.3</v>
      </c>
      <c r="L174" s="61">
        <v>17.7</v>
      </c>
      <c r="M174" s="61">
        <v>21.1</v>
      </c>
      <c r="N174" s="61">
        <v>49.2</v>
      </c>
      <c r="O174" s="63" t="s">
        <v>366</v>
      </c>
      <c r="P174" s="92" t="s">
        <v>799</v>
      </c>
      <c r="Q174" s="92" t="s">
        <v>863</v>
      </c>
      <c r="R174" s="92"/>
      <c r="S174" s="307">
        <v>30.3675</v>
      </c>
      <c r="T174" s="354">
        <v>223.88</v>
      </c>
      <c r="U174" s="308">
        <v>224.294</v>
      </c>
      <c r="V174" s="379">
        <f t="shared" si="14"/>
        <v>30.367500000000014</v>
      </c>
      <c r="W174" s="294">
        <v>0.9788</v>
      </c>
      <c r="Y174"/>
    </row>
    <row r="175" spans="1:25" s="16" customFormat="1" ht="12.75">
      <c r="A175" s="91" t="s">
        <v>330</v>
      </c>
      <c r="B175" s="60">
        <v>5.9708915</v>
      </c>
      <c r="C175" s="60">
        <v>12.73</v>
      </c>
      <c r="D175" s="60">
        <v>3.48</v>
      </c>
      <c r="E175" s="60">
        <v>3.2</v>
      </c>
      <c r="F175" s="60">
        <v>18.61</v>
      </c>
      <c r="G175" s="60">
        <f t="shared" si="11"/>
        <v>6.770000000000009</v>
      </c>
      <c r="H175" s="60">
        <f t="shared" si="10"/>
        <v>429.1131422413792</v>
      </c>
      <c r="I175" s="60">
        <f t="shared" si="12"/>
        <v>-5.565718156641285</v>
      </c>
      <c r="J175" s="239">
        <f t="shared" si="13"/>
        <v>-6.086468223341168</v>
      </c>
      <c r="K175" s="61">
        <v>24.2</v>
      </c>
      <c r="L175" s="61">
        <v>19.6</v>
      </c>
      <c r="M175" s="61">
        <v>22</v>
      </c>
      <c r="N175" s="61">
        <v>200.1</v>
      </c>
      <c r="O175" s="63" t="s">
        <v>377</v>
      </c>
      <c r="P175" s="92" t="s">
        <v>798</v>
      </c>
      <c r="Q175" s="92" t="s">
        <v>863</v>
      </c>
      <c r="R175" s="92"/>
      <c r="S175" s="307">
        <v>27.874430674716635</v>
      </c>
      <c r="T175" s="354">
        <v>223.88</v>
      </c>
      <c r="U175" s="308">
        <v>222.2995445397733</v>
      </c>
      <c r="V175" s="379">
        <f t="shared" si="14"/>
        <v>27.874430674716635</v>
      </c>
      <c r="W175" s="294">
        <v>0.9766551724137931</v>
      </c>
      <c r="Y175"/>
    </row>
    <row r="176" spans="1:23" ht="12.75">
      <c r="A176" s="94" t="s">
        <v>331</v>
      </c>
      <c r="B176" s="65">
        <v>5.9708915</v>
      </c>
      <c r="C176" s="65">
        <v>13.17</v>
      </c>
      <c r="D176" s="65">
        <v>3.89</v>
      </c>
      <c r="E176" s="65">
        <v>3.64</v>
      </c>
      <c r="F176" s="65">
        <v>19.2</v>
      </c>
      <c r="G176" s="60">
        <f t="shared" si="11"/>
        <v>5.100000000000014</v>
      </c>
      <c r="H176" s="60">
        <f t="shared" si="10"/>
        <v>596.7101293103449</v>
      </c>
      <c r="I176" s="60">
        <f t="shared" si="12"/>
        <v>-6.407634101689684</v>
      </c>
      <c r="J176" s="239">
        <f t="shared" si="13"/>
        <v>-6.788316030721727</v>
      </c>
      <c r="K176" s="66">
        <v>20.5</v>
      </c>
      <c r="L176" s="66">
        <v>12.66</v>
      </c>
      <c r="M176" s="66">
        <v>16.58</v>
      </c>
      <c r="N176" s="66">
        <v>26.44</v>
      </c>
      <c r="O176" s="68" t="s">
        <v>1241</v>
      </c>
      <c r="P176" s="95" t="s">
        <v>797</v>
      </c>
      <c r="Q176" s="95" t="s">
        <v>872</v>
      </c>
      <c r="R176" s="95"/>
      <c r="S176" s="313">
        <v>61.09599859599861</v>
      </c>
      <c r="T176" s="356">
        <v>249.6</v>
      </c>
      <c r="U176" s="308">
        <v>248.8767988767989</v>
      </c>
      <c r="V176" s="379">
        <f t="shared" si="14"/>
        <v>61.09599859599861</v>
      </c>
      <c r="W176" s="294">
        <v>0.9824137931034482</v>
      </c>
    </row>
    <row r="177" spans="1:23" ht="12.75">
      <c r="A177" s="94" t="s">
        <v>636</v>
      </c>
      <c r="B177" s="65">
        <v>5.9708915</v>
      </c>
      <c r="C177" s="65">
        <v>12.9</v>
      </c>
      <c r="D177" s="65">
        <v>3.557</v>
      </c>
      <c r="E177" s="65">
        <v>3.295</v>
      </c>
      <c r="F177" s="65">
        <v>18.83</v>
      </c>
      <c r="G177" s="60">
        <f t="shared" si="11"/>
        <v>3.6019999999999963</v>
      </c>
      <c r="H177" s="60">
        <f t="shared" si="10"/>
        <v>432.20579353448267</v>
      </c>
      <c r="I177" s="60">
        <f t="shared" si="12"/>
        <v>-5.3769058411870105</v>
      </c>
      <c r="J177" s="239">
        <f t="shared" si="13"/>
        <v>-5.894142990166998</v>
      </c>
      <c r="K177" s="66">
        <v>22.29</v>
      </c>
      <c r="L177" s="66">
        <v>16.47</v>
      </c>
      <c r="M177" s="66">
        <v>19.37</v>
      </c>
      <c r="N177" s="66">
        <v>45.46</v>
      </c>
      <c r="O177" s="68" t="s">
        <v>241</v>
      </c>
      <c r="P177" s="95" t="s">
        <v>797</v>
      </c>
      <c r="Q177" s="95" t="s">
        <v>863</v>
      </c>
      <c r="R177" s="95"/>
      <c r="S177" s="315">
        <v>28.178924084665375</v>
      </c>
      <c r="T177" s="356">
        <v>223.381</v>
      </c>
      <c r="U177" s="308">
        <v>222.5431392677323</v>
      </c>
      <c r="V177" s="379">
        <f t="shared" si="14"/>
        <v>28.178924084665375</v>
      </c>
      <c r="W177" s="294">
        <v>0.9875793103448276</v>
      </c>
    </row>
    <row r="178" spans="1:23" ht="12.75">
      <c r="A178" s="91" t="s">
        <v>697</v>
      </c>
      <c r="B178" s="60">
        <v>5.9708915</v>
      </c>
      <c r="C178" s="60">
        <v>12.78</v>
      </c>
      <c r="D178" s="60">
        <v>3.6</v>
      </c>
      <c r="E178" s="60">
        <v>3.21</v>
      </c>
      <c r="F178" s="60">
        <v>18.67</v>
      </c>
      <c r="G178" s="60">
        <f t="shared" si="11"/>
        <v>9.999999999999988</v>
      </c>
      <c r="H178" s="60">
        <f t="shared" si="10"/>
        <v>397.92672413793105</v>
      </c>
      <c r="I178" s="60">
        <f t="shared" si="12"/>
        <v>-5.178031066656217</v>
      </c>
      <c r="J178" s="239">
        <f t="shared" si="13"/>
        <v>-5.737072282450583</v>
      </c>
      <c r="K178" s="61">
        <v>27.9</v>
      </c>
      <c r="L178" s="61">
        <v>19.7</v>
      </c>
      <c r="M178" s="61">
        <v>24</v>
      </c>
      <c r="N178" s="61">
        <v>48.4</v>
      </c>
      <c r="O178" s="63" t="s">
        <v>179</v>
      </c>
      <c r="P178" s="92" t="s">
        <v>799</v>
      </c>
      <c r="Q178" s="92" t="s">
        <v>863</v>
      </c>
      <c r="R178" s="92"/>
      <c r="S178" s="307">
        <v>21.875</v>
      </c>
      <c r="T178" s="354">
        <v>220</v>
      </c>
      <c r="U178" s="308">
        <v>217.5</v>
      </c>
      <c r="V178" s="379">
        <f t="shared" si="14"/>
        <v>21.875</v>
      </c>
      <c r="W178" s="294">
        <v>0.9655172413793104</v>
      </c>
    </row>
    <row r="179" spans="1:23" ht="12.75">
      <c r="A179" s="91" t="s">
        <v>942</v>
      </c>
      <c r="B179" s="60">
        <v>5.9708915</v>
      </c>
      <c r="C179" s="60">
        <v>12.92</v>
      </c>
      <c r="D179" s="60">
        <v>3.58</v>
      </c>
      <c r="E179" s="60">
        <v>3.3</v>
      </c>
      <c r="F179" s="60">
        <v>18.85</v>
      </c>
      <c r="G179" s="60">
        <f t="shared" si="11"/>
        <v>4.699999999999999</v>
      </c>
      <c r="H179" s="60">
        <f t="shared" si="10"/>
        <v>444.20306034482763</v>
      </c>
      <c r="I179" s="60">
        <f t="shared" si="12"/>
        <v>-5.475815463022634</v>
      </c>
      <c r="J179" s="239">
        <f t="shared" si="13"/>
        <v>-5.97986261792844</v>
      </c>
      <c r="K179" s="61">
        <v>25.6</v>
      </c>
      <c r="L179" s="61">
        <v>16.7</v>
      </c>
      <c r="M179" s="61">
        <v>20.1</v>
      </c>
      <c r="N179" s="61">
        <v>50.2</v>
      </c>
      <c r="O179" s="63" t="s">
        <v>194</v>
      </c>
      <c r="P179" s="92" t="s">
        <v>797</v>
      </c>
      <c r="Q179" s="92" t="s">
        <v>872</v>
      </c>
      <c r="R179" s="92"/>
      <c r="S179" s="307">
        <v>30.673852085524018</v>
      </c>
      <c r="T179" s="354">
        <v>225.6</v>
      </c>
      <c r="U179" s="308">
        <v>224.53908166841921</v>
      </c>
      <c r="V179" s="379">
        <f t="shared" si="14"/>
        <v>30.673852085524018</v>
      </c>
      <c r="W179" s="294">
        <v>0.9837931034482759</v>
      </c>
    </row>
    <row r="180" spans="1:23" ht="12.75">
      <c r="A180" s="91" t="s">
        <v>337</v>
      </c>
      <c r="B180" s="60">
        <v>5.991695999999999</v>
      </c>
      <c r="C180" s="60">
        <v>13.28</v>
      </c>
      <c r="D180" s="60">
        <v>3.89</v>
      </c>
      <c r="E180" s="60">
        <v>3.65</v>
      </c>
      <c r="F180" s="60">
        <v>19.31</v>
      </c>
      <c r="G180" s="60">
        <f t="shared" si="11"/>
        <v>5.596999999999995</v>
      </c>
      <c r="H180" s="60">
        <f t="shared" si="10"/>
        <v>551.1657124999999</v>
      </c>
      <c r="I180" s="60">
        <f t="shared" si="12"/>
        <v>-5.952821926890973</v>
      </c>
      <c r="J180" s="239">
        <f t="shared" si="13"/>
        <v>-6.363517491095038</v>
      </c>
      <c r="K180" s="61">
        <v>19.8</v>
      </c>
      <c r="L180" s="61">
        <v>15.4</v>
      </c>
      <c r="M180" s="61">
        <v>17.8</v>
      </c>
      <c r="N180" s="61">
        <v>205.1</v>
      </c>
      <c r="O180" s="63" t="s">
        <v>338</v>
      </c>
      <c r="P180" s="92" t="s">
        <v>799</v>
      </c>
      <c r="Q180" s="92" t="s">
        <v>863</v>
      </c>
      <c r="R180" s="92"/>
      <c r="S180" s="307">
        <v>52.11456102783725</v>
      </c>
      <c r="T180" s="354">
        <v>242.624</v>
      </c>
      <c r="U180" s="308">
        <v>241.6916488222698</v>
      </c>
      <c r="V180" s="379">
        <f t="shared" si="14"/>
        <v>52.11456102783725</v>
      </c>
      <c r="W180" s="294">
        <v>0.9807</v>
      </c>
    </row>
    <row r="181" spans="1:23" ht="12.75">
      <c r="A181" s="91" t="s">
        <v>834</v>
      </c>
      <c r="B181" s="60">
        <v>5.991695999999999</v>
      </c>
      <c r="C181" s="60">
        <v>13.21</v>
      </c>
      <c r="D181" s="60">
        <v>3.82</v>
      </c>
      <c r="E181" s="60">
        <v>3.56</v>
      </c>
      <c r="F181" s="60">
        <v>19.21</v>
      </c>
      <c r="G181" s="60">
        <f t="shared" si="11"/>
        <v>7.80000000000001</v>
      </c>
      <c r="H181" s="60">
        <f t="shared" si="10"/>
        <v>517.9015948275861</v>
      </c>
      <c r="I181" s="60">
        <f t="shared" si="12"/>
        <v>-5.782472483875672</v>
      </c>
      <c r="J181" s="239">
        <f t="shared" si="13"/>
        <v>-6.218264964037193</v>
      </c>
      <c r="K181" s="61">
        <v>22.8</v>
      </c>
      <c r="L181" s="61">
        <v>15.1</v>
      </c>
      <c r="M181" s="61">
        <v>17.8</v>
      </c>
      <c r="N181" s="61">
        <v>57.2</v>
      </c>
      <c r="O181" s="63" t="s">
        <v>668</v>
      </c>
      <c r="P181" s="92" t="s">
        <v>797</v>
      </c>
      <c r="Q181" s="92" t="s">
        <v>872</v>
      </c>
      <c r="R181" s="92"/>
      <c r="S181" s="307">
        <v>45.831856839121166</v>
      </c>
      <c r="T181" s="354">
        <v>238.1</v>
      </c>
      <c r="U181" s="308">
        <v>236.66548547129693</v>
      </c>
      <c r="V181" s="379">
        <f t="shared" si="14"/>
        <v>45.831856839121166</v>
      </c>
      <c r="W181" s="294">
        <v>0.973103448275862</v>
      </c>
    </row>
    <row r="182" spans="1:23" ht="12.75">
      <c r="A182" s="91" t="s">
        <v>852</v>
      </c>
      <c r="B182" s="60">
        <v>5.991695999999999</v>
      </c>
      <c r="C182" s="60">
        <v>13.1</v>
      </c>
      <c r="D182" s="60">
        <v>3.64</v>
      </c>
      <c r="E182" s="60">
        <v>3.42</v>
      </c>
      <c r="F182" s="60">
        <v>19.04</v>
      </c>
      <c r="G182" s="60">
        <f t="shared" si="11"/>
        <v>4.5500000000000105</v>
      </c>
      <c r="H182" s="60">
        <f t="shared" si="10"/>
        <v>436.51603448275847</v>
      </c>
      <c r="I182" s="60">
        <f t="shared" si="12"/>
        <v>-5.2100020121337</v>
      </c>
      <c r="J182" s="239">
        <f t="shared" si="13"/>
        <v>-5.722421605915692</v>
      </c>
      <c r="K182" s="61">
        <v>26.2</v>
      </c>
      <c r="L182" s="61">
        <v>17.3</v>
      </c>
      <c r="M182" s="61">
        <v>20.7</v>
      </c>
      <c r="N182" s="61">
        <v>195.6</v>
      </c>
      <c r="O182" s="63" t="s">
        <v>231</v>
      </c>
      <c r="P182" s="92" t="s">
        <v>847</v>
      </c>
      <c r="Q182" s="92" t="s">
        <v>863</v>
      </c>
      <c r="R182" s="92"/>
      <c r="S182" s="307">
        <v>29.12944473638113</v>
      </c>
      <c r="T182" s="354">
        <v>224.35</v>
      </c>
      <c r="U182" s="308">
        <v>223.3035557891049</v>
      </c>
      <c r="V182" s="379">
        <f t="shared" si="14"/>
        <v>29.12944473638113</v>
      </c>
      <c r="W182" s="294">
        <v>0.9843103448275862</v>
      </c>
    </row>
    <row r="183" spans="1:23" ht="12.75">
      <c r="A183" s="91" t="s">
        <v>24</v>
      </c>
      <c r="B183" s="60">
        <v>5.991695999999999</v>
      </c>
      <c r="C183" s="60">
        <v>13.1</v>
      </c>
      <c r="D183" s="60">
        <v>3.77</v>
      </c>
      <c r="E183" s="60">
        <v>3.56</v>
      </c>
      <c r="F183" s="60">
        <v>19.08</v>
      </c>
      <c r="G183" s="60">
        <f t="shared" si="11"/>
        <v>4.8400000000000105</v>
      </c>
      <c r="H183" s="60">
        <f t="shared" si="10"/>
        <v>450.7601594827586</v>
      </c>
      <c r="I183" s="60">
        <f t="shared" si="12"/>
        <v>-5.309455238749241</v>
      </c>
      <c r="J183" s="239">
        <f t="shared" si="13"/>
        <v>-5.806574118495661</v>
      </c>
      <c r="K183" s="61">
        <v>26.2</v>
      </c>
      <c r="L183" s="61">
        <v>17.3</v>
      </c>
      <c r="M183" s="61">
        <v>20.7</v>
      </c>
      <c r="N183" s="61">
        <v>195.6</v>
      </c>
      <c r="O183" s="63" t="s">
        <v>231</v>
      </c>
      <c r="P183" s="92" t="s">
        <v>847</v>
      </c>
      <c r="Q183" s="92" t="s">
        <v>863</v>
      </c>
      <c r="R183" s="92"/>
      <c r="S183" s="307">
        <v>31.99388062841912</v>
      </c>
      <c r="T183" s="354">
        <v>226.67</v>
      </c>
      <c r="U183" s="308">
        <v>225.5951045027353</v>
      </c>
      <c r="V183" s="379">
        <f t="shared" si="14"/>
        <v>31.99388062841912</v>
      </c>
      <c r="W183" s="294">
        <v>0.9833103448275862</v>
      </c>
    </row>
    <row r="184" spans="1:23" ht="12.75">
      <c r="A184" s="91" t="s">
        <v>504</v>
      </c>
      <c r="B184" s="60">
        <v>5.9958569</v>
      </c>
      <c r="C184" s="60">
        <v>13.22</v>
      </c>
      <c r="D184" s="60">
        <v>3.706</v>
      </c>
      <c r="E184" s="60">
        <v>3.449</v>
      </c>
      <c r="F184" s="60">
        <v>19.14</v>
      </c>
      <c r="G184" s="60">
        <f t="shared" si="11"/>
        <v>4.930000000000004</v>
      </c>
      <c r="H184" s="60">
        <f t="shared" si="10"/>
        <v>435.0601249999999</v>
      </c>
      <c r="I184" s="60">
        <f t="shared" si="12"/>
        <v>-5.095492802909924</v>
      </c>
      <c r="J184" s="239">
        <f t="shared" si="13"/>
        <v>-5.609529586022774</v>
      </c>
      <c r="K184" s="61">
        <v>24.55</v>
      </c>
      <c r="L184" s="61">
        <v>17.4</v>
      </c>
      <c r="M184" s="61">
        <v>21.7</v>
      </c>
      <c r="N184" s="61">
        <v>46.66</v>
      </c>
      <c r="O184" s="63" t="s">
        <v>455</v>
      </c>
      <c r="P184" s="92" t="s">
        <v>799</v>
      </c>
      <c r="Q184" s="92" t="s">
        <v>863</v>
      </c>
      <c r="R184" s="92"/>
      <c r="S184" s="307">
        <v>28.878433367243126</v>
      </c>
      <c r="T184" s="354">
        <v>224.24</v>
      </c>
      <c r="U184" s="308">
        <v>223.1027466937945</v>
      </c>
      <c r="V184" s="379">
        <f t="shared" si="14"/>
        <v>28.878433367243126</v>
      </c>
      <c r="W184" s="294">
        <v>0.983</v>
      </c>
    </row>
    <row r="185" spans="1:23" ht="12.75">
      <c r="A185" s="91" t="s">
        <v>505</v>
      </c>
      <c r="B185" s="60">
        <v>5.9958569</v>
      </c>
      <c r="C185" s="60">
        <v>13.22</v>
      </c>
      <c r="D185" s="60">
        <v>3.706</v>
      </c>
      <c r="E185" s="60">
        <v>3.431</v>
      </c>
      <c r="F185" s="60">
        <v>19.14</v>
      </c>
      <c r="G185" s="60">
        <f t="shared" si="11"/>
        <v>4.350000000000004</v>
      </c>
      <c r="H185" s="60">
        <f t="shared" si="10"/>
        <v>423.9842000000001</v>
      </c>
      <c r="I185" s="60">
        <f t="shared" si="12"/>
        <v>-4.9834967267606345</v>
      </c>
      <c r="J185" s="239">
        <f t="shared" si="13"/>
        <v>-5.510179234807794</v>
      </c>
      <c r="K185" s="61">
        <v>24.55</v>
      </c>
      <c r="L185" s="61">
        <v>17.4</v>
      </c>
      <c r="M185" s="61">
        <v>21.7</v>
      </c>
      <c r="N185" s="61">
        <v>46.66</v>
      </c>
      <c r="O185" s="63" t="s">
        <v>455</v>
      </c>
      <c r="P185" s="92" t="s">
        <v>799</v>
      </c>
      <c r="Q185" s="92" t="s">
        <v>863</v>
      </c>
      <c r="R185" s="92"/>
      <c r="S185" s="307">
        <v>26.619289340101524</v>
      </c>
      <c r="T185" s="354">
        <v>222.326</v>
      </c>
      <c r="U185" s="308">
        <v>221.29543147208122</v>
      </c>
      <c r="V185" s="379">
        <f t="shared" si="14"/>
        <v>26.619289340101524</v>
      </c>
      <c r="W185" s="294">
        <v>0.985</v>
      </c>
    </row>
    <row r="186" spans="1:25" s="16" customFormat="1" ht="12.75">
      <c r="A186" s="91" t="s">
        <v>332</v>
      </c>
      <c r="B186" s="60">
        <v>6.0125005</v>
      </c>
      <c r="C186" s="60">
        <v>12.92</v>
      </c>
      <c r="D186" s="60">
        <v>3.64</v>
      </c>
      <c r="E186" s="60">
        <v>3.39</v>
      </c>
      <c r="F186" s="60">
        <v>18.88</v>
      </c>
      <c r="G186" s="60">
        <f t="shared" si="11"/>
        <v>4.599999999999996</v>
      </c>
      <c r="H186" s="60">
        <f t="shared" si="10"/>
        <v>531.2712931034482</v>
      </c>
      <c r="I186" s="60">
        <f t="shared" si="12"/>
        <v>-6.223163497256817</v>
      </c>
      <c r="J186" s="239">
        <f t="shared" si="13"/>
        <v>-6.648508779773319</v>
      </c>
      <c r="K186" s="61">
        <v>19.7</v>
      </c>
      <c r="L186" s="61">
        <v>14.5</v>
      </c>
      <c r="M186" s="61">
        <v>19.4</v>
      </c>
      <c r="N186" s="61">
        <v>24.7</v>
      </c>
      <c r="O186" s="63" t="s">
        <v>334</v>
      </c>
      <c r="P186" s="92" t="s">
        <v>798</v>
      </c>
      <c r="Q186" s="92"/>
      <c r="R186" s="92"/>
      <c r="S186" s="307">
        <v>47.976524176594246</v>
      </c>
      <c r="T186" s="354">
        <v>239.2</v>
      </c>
      <c r="U186" s="308">
        <v>238.3812193412754</v>
      </c>
      <c r="V186" s="379">
        <f t="shared" si="14"/>
        <v>47.976524176594246</v>
      </c>
      <c r="W186" s="294">
        <v>0.9841379310344828</v>
      </c>
      <c r="Y186"/>
    </row>
    <row r="187" spans="1:25" s="16" customFormat="1" ht="12.75">
      <c r="A187" s="94" t="s">
        <v>1129</v>
      </c>
      <c r="B187" s="65">
        <v>6.0333049999999995</v>
      </c>
      <c r="C187" s="65">
        <v>14.21</v>
      </c>
      <c r="D187" s="65">
        <v>4.2</v>
      </c>
      <c r="E187" s="65">
        <v>5.5</v>
      </c>
      <c r="F187" s="65">
        <v>20.26</v>
      </c>
      <c r="G187" s="60">
        <f t="shared" si="11"/>
        <v>6.043999999999992</v>
      </c>
      <c r="H187" s="60">
        <f t="shared" si="10"/>
        <v>336.56024956896545</v>
      </c>
      <c r="I187" s="60">
        <f t="shared" si="12"/>
        <v>-2.8606282105072864</v>
      </c>
      <c r="J187" s="239">
        <f t="shared" si="13"/>
        <v>-3.514275933336357</v>
      </c>
      <c r="K187" s="66">
        <v>26.06</v>
      </c>
      <c r="L187" s="66">
        <v>20.2</v>
      </c>
      <c r="M187" s="66">
        <v>22.4</v>
      </c>
      <c r="N187" s="66">
        <v>198.2</v>
      </c>
      <c r="O187" s="68" t="s">
        <v>158</v>
      </c>
      <c r="P187" s="95" t="s">
        <v>640</v>
      </c>
      <c r="Q187" s="95" t="s">
        <v>863</v>
      </c>
      <c r="R187" s="95"/>
      <c r="S187" s="313">
        <v>9.305535012466706</v>
      </c>
      <c r="T187" s="356">
        <v>209.165</v>
      </c>
      <c r="U187" s="308">
        <v>207.44442800997336</v>
      </c>
      <c r="V187" s="379">
        <f t="shared" si="14"/>
        <v>9.305535012466706</v>
      </c>
      <c r="W187" s="294">
        <v>0.9791586206896552</v>
      </c>
      <c r="Y187"/>
    </row>
    <row r="188" spans="1:25" s="16" customFormat="1" ht="12.75">
      <c r="A188" s="94" t="s">
        <v>1243</v>
      </c>
      <c r="B188" s="65">
        <v>6.0499486</v>
      </c>
      <c r="C188" s="65">
        <v>13.02</v>
      </c>
      <c r="D188" s="65">
        <v>3.73</v>
      </c>
      <c r="E188" s="65">
        <v>3.48</v>
      </c>
      <c r="F188" s="65">
        <v>19.03</v>
      </c>
      <c r="G188" s="60">
        <f t="shared" si="11"/>
        <v>6.480000000000009</v>
      </c>
      <c r="H188" s="60">
        <f t="shared" si="10"/>
        <v>521.6680172413794</v>
      </c>
      <c r="I188" s="60">
        <f t="shared" si="12"/>
        <v>-5.9939421153287356</v>
      </c>
      <c r="J188" s="239">
        <f t="shared" si="13"/>
        <v>-6.426739871229355</v>
      </c>
      <c r="K188" s="66">
        <v>23.68</v>
      </c>
      <c r="L188" s="66">
        <v>14.4</v>
      </c>
      <c r="M188" s="66">
        <v>18.9</v>
      </c>
      <c r="N188" s="66">
        <v>205</v>
      </c>
      <c r="O188" s="68" t="s">
        <v>318</v>
      </c>
      <c r="P188" s="95" t="s">
        <v>798</v>
      </c>
      <c r="Q188" s="95" t="s">
        <v>863</v>
      </c>
      <c r="R188" s="95"/>
      <c r="S188" s="313">
        <v>46.3723899548533</v>
      </c>
      <c r="T188" s="356">
        <v>238.28</v>
      </c>
      <c r="U188" s="308">
        <v>237.09791196388264</v>
      </c>
      <c r="V188" s="379">
        <f t="shared" si="14"/>
        <v>46.3723899548533</v>
      </c>
      <c r="W188" s="294">
        <v>0.9776551724137931</v>
      </c>
      <c r="Y188"/>
    </row>
    <row r="189" spans="1:25" s="16" customFormat="1" ht="12.75">
      <c r="A189" s="94" t="s">
        <v>1380</v>
      </c>
      <c r="B189" s="65">
        <v>6.084900159999999</v>
      </c>
      <c r="C189" s="65">
        <v>13.04</v>
      </c>
      <c r="D189" s="65">
        <v>3.62</v>
      </c>
      <c r="E189" s="65">
        <v>3.348</v>
      </c>
      <c r="F189" s="65">
        <v>18.95</v>
      </c>
      <c r="G189" s="60">
        <f t="shared" si="11"/>
        <v>5.782999999999988</v>
      </c>
      <c r="H189" s="60">
        <f t="shared" si="10"/>
        <v>421.44373706896556</v>
      </c>
      <c r="I189" s="60">
        <f t="shared" si="12"/>
        <v>-5.147396043191673</v>
      </c>
      <c r="J189" s="239">
        <f t="shared" si="13"/>
        <v>-5.677067405086017</v>
      </c>
      <c r="K189" s="66">
        <v>27.47</v>
      </c>
      <c r="L189" s="66">
        <v>15.3</v>
      </c>
      <c r="M189" s="66">
        <v>22.5</v>
      </c>
      <c r="N189" s="66">
        <v>50.8</v>
      </c>
      <c r="O189" s="68" t="s">
        <v>159</v>
      </c>
      <c r="P189" s="95" t="s">
        <v>788</v>
      </c>
      <c r="Q189" s="95" t="s">
        <v>863</v>
      </c>
      <c r="R189" s="95"/>
      <c r="S189" s="313">
        <v>26.246230872889385</v>
      </c>
      <c r="T189" s="356">
        <v>222.373</v>
      </c>
      <c r="U189" s="308">
        <v>220.9969846983115</v>
      </c>
      <c r="V189" s="379">
        <f t="shared" si="14"/>
        <v>26.246230872889385</v>
      </c>
      <c r="W189" s="294">
        <v>0.9800586206896552</v>
      </c>
      <c r="Y189"/>
    </row>
    <row r="190" spans="1:25" s="16" customFormat="1" ht="12.75">
      <c r="A190" s="94" t="s">
        <v>1244</v>
      </c>
      <c r="B190" s="65">
        <v>6.0957185</v>
      </c>
      <c r="C190" s="65">
        <v>13.08</v>
      </c>
      <c r="D190" s="65">
        <v>3.68</v>
      </c>
      <c r="E190" s="65">
        <v>3.42</v>
      </c>
      <c r="F190" s="65">
        <v>19.01</v>
      </c>
      <c r="G190" s="60">
        <f t="shared" si="11"/>
        <v>6.29999999999999</v>
      </c>
      <c r="H190" s="60">
        <f t="shared" si="10"/>
        <v>475.5238362068964</v>
      </c>
      <c r="I190" s="60">
        <f t="shared" si="12"/>
        <v>-5.611722913547549</v>
      </c>
      <c r="J190" s="239">
        <f t="shared" si="13"/>
        <v>-6.084311079998585</v>
      </c>
      <c r="K190" s="66">
        <v>24.34</v>
      </c>
      <c r="L190" s="66">
        <v>15.23</v>
      </c>
      <c r="M190" s="66">
        <v>21.57</v>
      </c>
      <c r="N190" s="66">
        <v>12.47</v>
      </c>
      <c r="O190" s="68" t="s">
        <v>179</v>
      </c>
      <c r="P190" s="95" t="s">
        <v>797</v>
      </c>
      <c r="Q190" s="95" t="s">
        <v>872</v>
      </c>
      <c r="R190" s="95"/>
      <c r="S190" s="313">
        <v>37.11226647867463</v>
      </c>
      <c r="T190" s="356">
        <v>231</v>
      </c>
      <c r="U190" s="308">
        <v>229.6898131829397</v>
      </c>
      <c r="V190" s="379">
        <f t="shared" si="14"/>
        <v>37.11226647867463</v>
      </c>
      <c r="W190" s="294">
        <v>0.9782758620689656</v>
      </c>
      <c r="Y190"/>
    </row>
    <row r="191" spans="1:23" ht="12.75">
      <c r="A191" s="94" t="s">
        <v>1323</v>
      </c>
      <c r="B191" s="65">
        <v>6.1373275000000005</v>
      </c>
      <c r="C191" s="65">
        <v>13.11</v>
      </c>
      <c r="D191" s="65">
        <v>3.684</v>
      </c>
      <c r="E191" s="65">
        <v>3.421</v>
      </c>
      <c r="F191" s="65">
        <v>19.05</v>
      </c>
      <c r="G191" s="60">
        <f t="shared" si="11"/>
        <v>5.4800000000000075</v>
      </c>
      <c r="H191" s="60">
        <f t="shared" si="10"/>
        <v>447.3197198275862</v>
      </c>
      <c r="I191" s="60">
        <f t="shared" si="12"/>
        <v>-5.306180442122901</v>
      </c>
      <c r="J191" s="239">
        <f t="shared" si="13"/>
        <v>-5.806910564841505</v>
      </c>
      <c r="K191" s="66">
        <v>25.57</v>
      </c>
      <c r="L191" s="66">
        <v>17</v>
      </c>
      <c r="M191" s="66">
        <v>22.8</v>
      </c>
      <c r="N191" s="66">
        <v>48.55</v>
      </c>
      <c r="O191" s="68" t="s">
        <v>230</v>
      </c>
      <c r="P191" s="95" t="s">
        <v>788</v>
      </c>
      <c r="Q191" s="95" t="s">
        <v>863</v>
      </c>
      <c r="R191" s="95"/>
      <c r="S191" s="313">
        <v>31.379604245747217</v>
      </c>
      <c r="T191" s="356">
        <v>226.32999999999998</v>
      </c>
      <c r="U191" s="308">
        <v>225.10368339659777</v>
      </c>
      <c r="V191" s="379">
        <f t="shared" si="14"/>
        <v>31.379604245747217</v>
      </c>
      <c r="W191" s="294">
        <v>0.981103448275862</v>
      </c>
    </row>
    <row r="192" spans="1:23" ht="12.75">
      <c r="A192" s="91" t="s">
        <v>1192</v>
      </c>
      <c r="B192" s="60">
        <v>6.1789365</v>
      </c>
      <c r="C192" s="60">
        <v>13.1</v>
      </c>
      <c r="D192" s="60">
        <v>3.64</v>
      </c>
      <c r="E192" s="60">
        <v>3.64</v>
      </c>
      <c r="F192" s="60">
        <v>19.06</v>
      </c>
      <c r="G192" s="60">
        <f t="shared" si="11"/>
        <v>6.949999999999996</v>
      </c>
      <c r="H192" s="60">
        <f t="shared" si="10"/>
        <v>537.4715732758624</v>
      </c>
      <c r="I192" s="60">
        <f t="shared" si="12"/>
        <v>-6.093554994789873</v>
      </c>
      <c r="J192" s="239">
        <f t="shared" si="13"/>
        <v>-6.514223598479585</v>
      </c>
      <c r="K192" s="61">
        <v>21.46</v>
      </c>
      <c r="L192" s="61">
        <v>13.49</v>
      </c>
      <c r="M192" s="61">
        <v>16.04</v>
      </c>
      <c r="N192" s="61">
        <v>193.9</v>
      </c>
      <c r="O192" s="63" t="s">
        <v>319</v>
      </c>
      <c r="P192" s="92" t="s">
        <v>798</v>
      </c>
      <c r="Q192" s="92" t="s">
        <v>863</v>
      </c>
      <c r="R192" s="92" t="s">
        <v>1190</v>
      </c>
      <c r="S192" s="307">
        <v>49.6180003532945</v>
      </c>
      <c r="T192" s="354">
        <v>240.9</v>
      </c>
      <c r="U192" s="308">
        <v>239.6944002826356</v>
      </c>
      <c r="V192" s="379">
        <f t="shared" si="14"/>
        <v>49.6180003532945</v>
      </c>
      <c r="W192" s="294">
        <v>0.9760344827586207</v>
      </c>
    </row>
    <row r="193" spans="1:23" ht="12.75">
      <c r="A193" s="91" t="s">
        <v>1199</v>
      </c>
      <c r="B193" s="60">
        <v>6.1789365</v>
      </c>
      <c r="C193" s="60">
        <v>13.1</v>
      </c>
      <c r="D193" s="60">
        <v>3.64</v>
      </c>
      <c r="E193" s="60">
        <v>3.64</v>
      </c>
      <c r="F193" s="60">
        <v>19.06</v>
      </c>
      <c r="G193" s="60">
        <f t="shared" si="11"/>
        <v>6.949999999999996</v>
      </c>
      <c r="H193" s="60">
        <f t="shared" si="10"/>
        <v>508.7916982758622</v>
      </c>
      <c r="I193" s="60">
        <f t="shared" si="12"/>
        <v>-5.855400165114329</v>
      </c>
      <c r="J193" s="239">
        <f t="shared" si="13"/>
        <v>-6.298610439569305</v>
      </c>
      <c r="K193" s="61">
        <v>21.35</v>
      </c>
      <c r="L193" s="61">
        <v>13.49</v>
      </c>
      <c r="M193" s="61">
        <v>16.25</v>
      </c>
      <c r="N193" s="61">
        <v>193.9</v>
      </c>
      <c r="O193" s="63" t="s">
        <v>319</v>
      </c>
      <c r="P193" s="92" t="s">
        <v>798</v>
      </c>
      <c r="Q193" s="92" t="s">
        <v>863</v>
      </c>
      <c r="R193" s="92" t="s">
        <v>1190</v>
      </c>
      <c r="S193" s="307">
        <v>43.86769122063242</v>
      </c>
      <c r="T193" s="354">
        <v>236.41000000000003</v>
      </c>
      <c r="U193" s="308">
        <v>235.09415297650594</v>
      </c>
      <c r="V193" s="379">
        <f t="shared" si="14"/>
        <v>43.86769122063242</v>
      </c>
      <c r="W193" s="294">
        <v>0.9760344827586207</v>
      </c>
    </row>
    <row r="194" spans="1:23" ht="12.75">
      <c r="A194" s="91" t="s">
        <v>709</v>
      </c>
      <c r="B194" s="60">
        <v>6.1997409999999995</v>
      </c>
      <c r="C194" s="60">
        <v>13.11</v>
      </c>
      <c r="D194" s="60">
        <v>3.61</v>
      </c>
      <c r="E194" s="60">
        <v>3.35</v>
      </c>
      <c r="F194" s="60">
        <v>18.94</v>
      </c>
      <c r="G194" s="60">
        <f t="shared" si="11"/>
        <v>3.469999999999993</v>
      </c>
      <c r="H194" s="60">
        <f t="shared" si="10"/>
        <v>421.92169827586196</v>
      </c>
      <c r="I194" s="60">
        <f t="shared" si="12"/>
        <v>-5.1623186053039625</v>
      </c>
      <c r="J194" s="239">
        <f t="shared" si="13"/>
        <v>-5.691425054822709</v>
      </c>
      <c r="K194" s="61">
        <v>27.7</v>
      </c>
      <c r="L194" s="61">
        <v>16.5</v>
      </c>
      <c r="M194" s="61">
        <v>24.6</v>
      </c>
      <c r="N194" s="61">
        <v>48.3</v>
      </c>
      <c r="O194" s="63" t="s">
        <v>171</v>
      </c>
      <c r="P194" s="92" t="s">
        <v>788</v>
      </c>
      <c r="Q194" s="92" t="s">
        <v>863</v>
      </c>
      <c r="R194" s="92"/>
      <c r="S194" s="307">
        <v>26.12902662897426</v>
      </c>
      <c r="T194" s="354">
        <v>221.73</v>
      </c>
      <c r="U194" s="308">
        <v>220.9032213031794</v>
      </c>
      <c r="V194" s="379">
        <f t="shared" si="14"/>
        <v>26.12902662897426</v>
      </c>
      <c r="W194" s="294">
        <v>0.9880344827586207</v>
      </c>
    </row>
    <row r="195" spans="1:23" ht="12.75">
      <c r="A195" s="91" t="s">
        <v>31</v>
      </c>
      <c r="B195" s="60">
        <v>6.1997409999999995</v>
      </c>
      <c r="C195" s="60">
        <v>13.11</v>
      </c>
      <c r="D195" s="60">
        <v>3.78</v>
      </c>
      <c r="E195" s="60">
        <v>3.65</v>
      </c>
      <c r="F195" s="60">
        <v>19.14</v>
      </c>
      <c r="G195" s="60">
        <f t="shared" si="11"/>
        <v>3.000000000000006</v>
      </c>
      <c r="H195" s="60">
        <f t="shared" si="10"/>
        <v>443.10176724137926</v>
      </c>
      <c r="I195" s="60">
        <f t="shared" si="12"/>
        <v>-5.175034821499796</v>
      </c>
      <c r="J195" s="239">
        <f t="shared" si="13"/>
        <v>-5.680264617151678</v>
      </c>
      <c r="K195" s="61">
        <v>27.7</v>
      </c>
      <c r="L195" s="61">
        <v>16.5</v>
      </c>
      <c r="M195" s="61">
        <v>24.6</v>
      </c>
      <c r="N195" s="61">
        <v>48.3</v>
      </c>
      <c r="O195" s="63" t="s">
        <v>171</v>
      </c>
      <c r="P195" s="92" t="s">
        <v>788</v>
      </c>
      <c r="Q195" s="92" t="s">
        <v>863</v>
      </c>
      <c r="R195" s="92"/>
      <c r="S195" s="307">
        <v>30.274390243902438</v>
      </c>
      <c r="T195" s="354">
        <v>224.9</v>
      </c>
      <c r="U195" s="308">
        <v>224.21951219512195</v>
      </c>
      <c r="V195" s="379">
        <f t="shared" si="14"/>
        <v>30.274390243902438</v>
      </c>
      <c r="W195" s="294">
        <v>0.9896551724137931</v>
      </c>
    </row>
    <row r="196" spans="1:23" ht="12.75">
      <c r="A196" s="91" t="s">
        <v>680</v>
      </c>
      <c r="B196" s="60">
        <v>6.1997409999999995</v>
      </c>
      <c r="C196" s="60">
        <v>13.09</v>
      </c>
      <c r="D196" s="60">
        <v>3.66</v>
      </c>
      <c r="E196" s="60">
        <v>3.37</v>
      </c>
      <c r="F196" s="60">
        <v>19.01</v>
      </c>
      <c r="G196" s="60">
        <f t="shared" si="11"/>
        <v>5.00000000000001</v>
      </c>
      <c r="H196" s="60">
        <f t="shared" si="10"/>
        <v>427.0008620689655</v>
      </c>
      <c r="I196" s="60">
        <f t="shared" si="12"/>
        <v>-5.144287518199111</v>
      </c>
      <c r="J196" s="239">
        <f t="shared" si="13"/>
        <v>-5.66746449334342</v>
      </c>
      <c r="K196" s="61">
        <v>23.3</v>
      </c>
      <c r="L196" s="61">
        <v>17.9</v>
      </c>
      <c r="M196" s="61">
        <v>21.5</v>
      </c>
      <c r="N196" s="61">
        <v>50.9</v>
      </c>
      <c r="O196" s="63" t="s">
        <v>149</v>
      </c>
      <c r="P196" s="92" t="s">
        <v>797</v>
      </c>
      <c r="Q196" s="92" t="s">
        <v>872</v>
      </c>
      <c r="R196" s="92"/>
      <c r="S196" s="307">
        <v>27.28070175438596</v>
      </c>
      <c r="T196" s="354">
        <v>223</v>
      </c>
      <c r="U196" s="308">
        <v>221.82456140350877</v>
      </c>
      <c r="V196" s="379">
        <f t="shared" si="14"/>
        <v>27.28070175438596</v>
      </c>
      <c r="W196" s="294">
        <v>0.9827586206896551</v>
      </c>
    </row>
    <row r="197" spans="1:23" ht="12.75">
      <c r="A197" s="91" t="s">
        <v>1349</v>
      </c>
      <c r="B197" s="60">
        <v>6.24135</v>
      </c>
      <c r="C197" s="60">
        <v>13.16</v>
      </c>
      <c r="D197" s="60">
        <v>3.69</v>
      </c>
      <c r="E197" s="60">
        <v>3.44</v>
      </c>
      <c r="F197" s="60">
        <v>19.09</v>
      </c>
      <c r="G197" s="60">
        <f t="shared" si="11"/>
        <v>7.7000000000000055</v>
      </c>
      <c r="H197" s="60">
        <f t="shared" si="10"/>
        <v>431.868577586207</v>
      </c>
      <c r="I197" s="60">
        <f t="shared" si="12"/>
        <v>-5.113516062763399</v>
      </c>
      <c r="J197" s="239">
        <f t="shared" si="13"/>
        <v>-5.631133946004503</v>
      </c>
      <c r="K197" s="61">
        <v>23</v>
      </c>
      <c r="L197" s="61">
        <v>16.4</v>
      </c>
      <c r="M197" s="61">
        <v>22.3</v>
      </c>
      <c r="N197" s="61">
        <v>49.8</v>
      </c>
      <c r="O197" s="63" t="s">
        <v>366</v>
      </c>
      <c r="P197" s="92" t="s">
        <v>799</v>
      </c>
      <c r="Q197" s="92" t="s">
        <v>863</v>
      </c>
      <c r="R197" s="92"/>
      <c r="S197" s="307">
        <v>28.52019128586612</v>
      </c>
      <c r="T197" s="354">
        <v>224.6</v>
      </c>
      <c r="U197" s="308">
        <v>222.8161530286929</v>
      </c>
      <c r="V197" s="379">
        <f t="shared" si="14"/>
        <v>28.52019128586612</v>
      </c>
      <c r="W197" s="294">
        <v>0.973448275862069</v>
      </c>
    </row>
    <row r="198" spans="1:23" ht="12.75">
      <c r="A198" s="91" t="s">
        <v>335</v>
      </c>
      <c r="B198" s="60">
        <v>6.262154499999999</v>
      </c>
      <c r="C198" s="60">
        <v>13.43</v>
      </c>
      <c r="D198" s="60">
        <v>3.9</v>
      </c>
      <c r="E198" s="60">
        <v>3.7</v>
      </c>
      <c r="F198" s="60">
        <v>19.38</v>
      </c>
      <c r="G198" s="60">
        <f t="shared" si="11"/>
        <v>8.600000000000005</v>
      </c>
      <c r="H198" s="60">
        <f t="shared" si="10"/>
        <v>612.1282327586207</v>
      </c>
      <c r="I198" s="60">
        <f t="shared" si="12"/>
        <v>-6.338424106191244</v>
      </c>
      <c r="J198" s="239">
        <f t="shared" si="13"/>
        <v>-6.709916042748258</v>
      </c>
      <c r="K198" s="61">
        <v>20.5</v>
      </c>
      <c r="L198" s="61">
        <v>12.9</v>
      </c>
      <c r="M198" s="61">
        <v>17.7</v>
      </c>
      <c r="N198" s="61">
        <v>52.7</v>
      </c>
      <c r="O198" s="63" t="s">
        <v>336</v>
      </c>
      <c r="P198" s="92" t="s">
        <v>797</v>
      </c>
      <c r="Q198" s="92" t="s">
        <v>872</v>
      </c>
      <c r="R198" s="92"/>
      <c r="S198" s="307">
        <v>64.96535181236673</v>
      </c>
      <c r="T198" s="354">
        <v>253.1</v>
      </c>
      <c r="U198" s="308">
        <v>251.9722814498934</v>
      </c>
      <c r="V198" s="379">
        <f t="shared" si="14"/>
        <v>64.96535181236673</v>
      </c>
      <c r="W198" s="294">
        <v>0.9703448275862069</v>
      </c>
    </row>
    <row r="199" spans="1:23" ht="12.75">
      <c r="A199" s="91" t="s">
        <v>341</v>
      </c>
      <c r="B199" s="60">
        <v>6.262154499999999</v>
      </c>
      <c r="C199" s="60">
        <v>13.43</v>
      </c>
      <c r="D199" s="60">
        <v>4.03</v>
      </c>
      <c r="E199" s="60">
        <v>3.78</v>
      </c>
      <c r="F199" s="60">
        <v>19.42</v>
      </c>
      <c r="G199" s="60">
        <f t="shared" si="11"/>
        <v>8.600000000000005</v>
      </c>
      <c r="H199" s="60">
        <f t="shared" si="10"/>
        <v>631.290732758621</v>
      </c>
      <c r="I199" s="60">
        <f t="shared" si="12"/>
        <v>-6.4322941400447355</v>
      </c>
      <c r="J199" s="239">
        <f t="shared" si="13"/>
        <v>-6.792964989639536</v>
      </c>
      <c r="K199" s="61">
        <v>20.5</v>
      </c>
      <c r="L199" s="61">
        <v>12.9</v>
      </c>
      <c r="M199" s="61">
        <v>17.7</v>
      </c>
      <c r="N199" s="61">
        <v>52.7</v>
      </c>
      <c r="O199" s="63" t="s">
        <v>336</v>
      </c>
      <c r="P199" s="92" t="s">
        <v>797</v>
      </c>
      <c r="Q199" s="92" t="s">
        <v>872</v>
      </c>
      <c r="R199" s="92"/>
      <c r="S199" s="307">
        <v>68.82995735607679</v>
      </c>
      <c r="T199" s="354">
        <v>256.1</v>
      </c>
      <c r="U199" s="308">
        <v>255.06396588486143</v>
      </c>
      <c r="V199" s="379">
        <f t="shared" si="14"/>
        <v>68.82995735607679</v>
      </c>
      <c r="W199" s="294">
        <v>0.9703448275862069</v>
      </c>
    </row>
    <row r="200" spans="1:23" ht="12.75">
      <c r="A200" s="91" t="s">
        <v>342</v>
      </c>
      <c r="B200" s="60">
        <v>6.262154499999999</v>
      </c>
      <c r="C200" s="60">
        <v>13.41</v>
      </c>
      <c r="D200" s="60">
        <v>3.9</v>
      </c>
      <c r="E200" s="60">
        <v>3.9</v>
      </c>
      <c r="F200" s="60">
        <v>19.41</v>
      </c>
      <c r="G200" s="60">
        <f t="shared" si="11"/>
        <v>8.600000000000005</v>
      </c>
      <c r="H200" s="60">
        <f t="shared" si="10"/>
        <v>634.4844827586207</v>
      </c>
      <c r="I200" s="60">
        <f t="shared" si="12"/>
        <v>-6.464210052570259</v>
      </c>
      <c r="J200" s="239">
        <f t="shared" si="13"/>
        <v>-6.82313841603338</v>
      </c>
      <c r="K200" s="61">
        <v>20.5</v>
      </c>
      <c r="L200" s="61">
        <v>12.9</v>
      </c>
      <c r="M200" s="61">
        <v>17.7</v>
      </c>
      <c r="N200" s="61">
        <v>52.7</v>
      </c>
      <c r="O200" s="63" t="s">
        <v>336</v>
      </c>
      <c r="P200" s="92" t="s">
        <v>797</v>
      </c>
      <c r="Q200" s="92" t="s">
        <v>872</v>
      </c>
      <c r="R200" s="92"/>
      <c r="S200" s="307">
        <v>69.47405828002846</v>
      </c>
      <c r="T200" s="354">
        <v>256.6</v>
      </c>
      <c r="U200" s="308">
        <v>255.57924662402277</v>
      </c>
      <c r="V200" s="379">
        <f t="shared" si="14"/>
        <v>69.47405828002846</v>
      </c>
      <c r="W200" s="294">
        <v>0.9703448275862069</v>
      </c>
    </row>
    <row r="201" spans="1:23" ht="12.75">
      <c r="A201" s="91" t="s">
        <v>667</v>
      </c>
      <c r="B201" s="60">
        <v>6.262154499999999</v>
      </c>
      <c r="C201" s="60">
        <v>13</v>
      </c>
      <c r="D201" s="60">
        <v>3.6</v>
      </c>
      <c r="E201" s="60">
        <v>3.33</v>
      </c>
      <c r="F201" s="60">
        <v>18.92</v>
      </c>
      <c r="G201" s="60">
        <f t="shared" si="11"/>
        <v>4.000000000000008</v>
      </c>
      <c r="H201" s="60">
        <f t="shared" si="10"/>
        <v>428.9831896551724</v>
      </c>
      <c r="I201" s="60">
        <f t="shared" si="12"/>
        <v>-5.254402740424425</v>
      </c>
      <c r="J201" s="239">
        <f t="shared" si="13"/>
        <v>-5.775301465434961</v>
      </c>
      <c r="K201" s="61">
        <v>25.7</v>
      </c>
      <c r="L201" s="61">
        <v>18.2</v>
      </c>
      <c r="M201" s="61">
        <v>24</v>
      </c>
      <c r="N201" s="61">
        <v>50.1</v>
      </c>
      <c r="O201" s="63" t="s">
        <v>169</v>
      </c>
      <c r="P201" s="92" t="s">
        <v>788</v>
      </c>
      <c r="Q201" s="92"/>
      <c r="R201" s="92"/>
      <c r="S201" s="307">
        <v>27.578671328671334</v>
      </c>
      <c r="T201" s="354">
        <v>223</v>
      </c>
      <c r="U201" s="308">
        <v>222.06293706293707</v>
      </c>
      <c r="V201" s="379">
        <f t="shared" si="14"/>
        <v>27.578671328671334</v>
      </c>
      <c r="W201" s="294">
        <v>0.9862068965517241</v>
      </c>
    </row>
    <row r="202" spans="1:23" s="16" customFormat="1" ht="12.75">
      <c r="A202" s="94" t="s">
        <v>502</v>
      </c>
      <c r="B202" s="65">
        <v>6.3</v>
      </c>
      <c r="C202" s="65">
        <v>12.93</v>
      </c>
      <c r="D202" s="65">
        <v>3.538</v>
      </c>
      <c r="E202" s="65">
        <v>3.261</v>
      </c>
      <c r="F202" s="65">
        <v>18.8</v>
      </c>
      <c r="G202" s="60">
        <f t="shared" si="11"/>
        <v>6.623999999999992</v>
      </c>
      <c r="H202" s="60">
        <f t="shared" si="10"/>
        <v>387.59637456896553</v>
      </c>
      <c r="I202" s="60">
        <f t="shared" si="12"/>
        <v>-4.933797061701199</v>
      </c>
      <c r="J202" s="239">
        <f t="shared" si="13"/>
        <v>-5.506796457129891</v>
      </c>
      <c r="K202" s="66">
        <v>29.04</v>
      </c>
      <c r="L202" s="66">
        <v>19.08</v>
      </c>
      <c r="M202" s="66">
        <v>22.43</v>
      </c>
      <c r="N202" s="66">
        <v>50.57</v>
      </c>
      <c r="O202" s="68" t="s">
        <v>211</v>
      </c>
      <c r="P202" s="95" t="s">
        <v>796</v>
      </c>
      <c r="Q202" s="95" t="s">
        <v>863</v>
      </c>
      <c r="R202" s="95"/>
      <c r="S202" s="313">
        <v>19.54554196544521</v>
      </c>
      <c r="T202" s="356">
        <v>217.335</v>
      </c>
      <c r="U202" s="366">
        <v>215.63643357235617</v>
      </c>
      <c r="V202" s="382">
        <f t="shared" si="14"/>
        <v>19.54554196544521</v>
      </c>
      <c r="W202" s="353">
        <v>0.9771586206896552</v>
      </c>
    </row>
    <row r="203" spans="1:23" s="16" customFormat="1" ht="12.75">
      <c r="A203" s="94" t="s">
        <v>503</v>
      </c>
      <c r="B203" s="65">
        <v>6.3</v>
      </c>
      <c r="C203" s="65">
        <v>12.93</v>
      </c>
      <c r="D203" s="65">
        <v>3.45</v>
      </c>
      <c r="E203" s="65">
        <v>3.25</v>
      </c>
      <c r="F203" s="65">
        <v>18.77</v>
      </c>
      <c r="G203" s="60">
        <f t="shared" si="11"/>
        <v>6.5959999999999965</v>
      </c>
      <c r="H203" s="60">
        <f t="shared" si="10"/>
        <v>386.0358422413792</v>
      </c>
      <c r="I203" s="60">
        <f t="shared" si="12"/>
        <v>-4.946276294515375</v>
      </c>
      <c r="J203" s="239">
        <f t="shared" si="13"/>
        <v>-5.521445170747885</v>
      </c>
      <c r="K203" s="66">
        <v>29.04</v>
      </c>
      <c r="L203" s="66">
        <v>19.08</v>
      </c>
      <c r="M203" s="66">
        <v>22.43</v>
      </c>
      <c r="N203" s="66">
        <v>50.57</v>
      </c>
      <c r="O203" s="68" t="s">
        <v>211</v>
      </c>
      <c r="P203" s="95" t="s">
        <v>796</v>
      </c>
      <c r="Q203" s="95" t="s">
        <v>863</v>
      </c>
      <c r="R203" s="95"/>
      <c r="S203" s="313">
        <v>19.23111529830205</v>
      </c>
      <c r="T203" s="356">
        <v>217.082</v>
      </c>
      <c r="U203" s="366">
        <v>215.38489223864164</v>
      </c>
      <c r="V203" s="382">
        <f t="shared" si="14"/>
        <v>19.23111529830205</v>
      </c>
      <c r="W203" s="353">
        <v>0.9772551724137931</v>
      </c>
    </row>
    <row r="204" spans="1:23" ht="12.75">
      <c r="A204" s="91" t="s">
        <v>941</v>
      </c>
      <c r="B204" s="60">
        <v>6.324568</v>
      </c>
      <c r="C204" s="60">
        <v>13.07</v>
      </c>
      <c r="D204" s="60">
        <v>3.56</v>
      </c>
      <c r="E204" s="60">
        <v>3.3</v>
      </c>
      <c r="F204" s="60">
        <v>18.87</v>
      </c>
      <c r="G204" s="60">
        <f t="shared" si="11"/>
        <v>4.699999999999999</v>
      </c>
      <c r="H204" s="60">
        <f t="shared" si="10"/>
        <v>425.04056034482767</v>
      </c>
      <c r="I204" s="60">
        <f t="shared" si="12"/>
        <v>-5.264303754466322</v>
      </c>
      <c r="J204" s="239">
        <f t="shared" si="13"/>
        <v>-5.789753372799183</v>
      </c>
      <c r="K204" s="61">
        <v>22.2</v>
      </c>
      <c r="L204" s="61">
        <v>17.8</v>
      </c>
      <c r="M204" s="61">
        <v>22.5</v>
      </c>
      <c r="N204" s="61">
        <v>49</v>
      </c>
      <c r="O204" s="63" t="s">
        <v>343</v>
      </c>
      <c r="P204" s="92" t="s">
        <v>797</v>
      </c>
      <c r="Q204" s="92" t="s">
        <v>872</v>
      </c>
      <c r="R204" s="92"/>
      <c r="S204" s="307">
        <v>26.862075008762716</v>
      </c>
      <c r="T204" s="354">
        <v>222.6</v>
      </c>
      <c r="U204" s="308">
        <v>221.48966000701017</v>
      </c>
      <c r="V204" s="379">
        <f t="shared" si="14"/>
        <v>26.862075008762716</v>
      </c>
      <c r="W204" s="294">
        <v>0.9837931034482759</v>
      </c>
    </row>
    <row r="205" spans="1:25" s="9" customFormat="1" ht="12.75">
      <c r="A205" s="91" t="s">
        <v>344</v>
      </c>
      <c r="B205" s="60">
        <v>6.3661769999999995</v>
      </c>
      <c r="C205" s="60">
        <v>12.64</v>
      </c>
      <c r="D205" s="60">
        <v>3.54</v>
      </c>
      <c r="E205" s="60">
        <v>3.26</v>
      </c>
      <c r="F205" s="60">
        <v>18.63</v>
      </c>
      <c r="G205" s="60">
        <f t="shared" si="11"/>
        <v>6.000000000000012</v>
      </c>
      <c r="H205" s="60">
        <f t="shared" si="10"/>
        <v>541.9097844827585</v>
      </c>
      <c r="I205" s="60">
        <f t="shared" si="12"/>
        <v>-6.559269925117601</v>
      </c>
      <c r="J205" s="239">
        <f t="shared" si="13"/>
        <v>-6.97665363266281</v>
      </c>
      <c r="K205" s="61">
        <v>21.1</v>
      </c>
      <c r="L205" s="61">
        <v>13.8</v>
      </c>
      <c r="M205" s="61">
        <v>16.4</v>
      </c>
      <c r="N205" s="61">
        <v>20.8</v>
      </c>
      <c r="O205" s="63" t="s">
        <v>177</v>
      </c>
      <c r="P205" s="92" t="s">
        <v>1222</v>
      </c>
      <c r="Q205" s="92"/>
      <c r="R205" s="92"/>
      <c r="S205" s="307">
        <v>50.3389084507042</v>
      </c>
      <c r="T205" s="354">
        <v>241.29999999999998</v>
      </c>
      <c r="U205" s="308">
        <v>240.27112676056336</v>
      </c>
      <c r="V205" s="379">
        <f t="shared" si="14"/>
        <v>50.3389084507042</v>
      </c>
      <c r="W205" s="294">
        <v>0.9793103448275862</v>
      </c>
      <c r="Y205"/>
    </row>
    <row r="206" spans="1:25" s="9" customFormat="1" ht="12.75">
      <c r="A206" s="91" t="s">
        <v>1209</v>
      </c>
      <c r="B206" s="60">
        <v>6.407786</v>
      </c>
      <c r="C206" s="60">
        <v>13</v>
      </c>
      <c r="D206" s="60">
        <v>3.5</v>
      </c>
      <c r="E206" s="60">
        <v>3.5</v>
      </c>
      <c r="F206" s="60">
        <v>18.92</v>
      </c>
      <c r="G206" s="60">
        <f t="shared" si="11"/>
        <v>9.600000000000007</v>
      </c>
      <c r="H206" s="60">
        <f t="shared" si="10"/>
        <v>455.56840517241386</v>
      </c>
      <c r="I206" s="60">
        <f t="shared" si="12"/>
        <v>-5.515535970245445</v>
      </c>
      <c r="J206" s="239">
        <f t="shared" si="13"/>
        <v>-6.007694384447351</v>
      </c>
      <c r="K206" s="61">
        <v>24.7</v>
      </c>
      <c r="L206" s="61">
        <v>15.8</v>
      </c>
      <c r="M206" s="61">
        <v>22.6</v>
      </c>
      <c r="N206" s="61">
        <v>18.13</v>
      </c>
      <c r="O206" s="59" t="s">
        <v>1235</v>
      </c>
      <c r="P206" s="93" t="s">
        <v>797</v>
      </c>
      <c r="Q206" s="93" t="s">
        <v>872</v>
      </c>
      <c r="R206" s="93" t="s">
        <v>1190</v>
      </c>
      <c r="S206" s="310">
        <v>33.51016405135521</v>
      </c>
      <c r="T206" s="354">
        <v>228.9</v>
      </c>
      <c r="U206" s="308">
        <v>226.80813124108417</v>
      </c>
      <c r="V206" s="379">
        <f t="shared" si="14"/>
        <v>33.51016405135521</v>
      </c>
      <c r="W206" s="294">
        <v>0.9668965517241379</v>
      </c>
      <c r="Y206"/>
    </row>
    <row r="207" spans="1:23" ht="12.75">
      <c r="A207" s="91" t="s">
        <v>1210</v>
      </c>
      <c r="B207" s="60">
        <v>6.407786</v>
      </c>
      <c r="C207" s="60">
        <v>13</v>
      </c>
      <c r="D207" s="60">
        <v>3.5</v>
      </c>
      <c r="E207" s="60">
        <v>3.5</v>
      </c>
      <c r="F207" s="60">
        <v>18.92</v>
      </c>
      <c r="G207" s="60">
        <f t="shared" si="11"/>
        <v>9.600000000000007</v>
      </c>
      <c r="H207" s="60">
        <f t="shared" si="10"/>
        <v>412.1334051724138</v>
      </c>
      <c r="I207" s="60">
        <f t="shared" si="12"/>
        <v>-5.0803781737359515</v>
      </c>
      <c r="J207" s="239">
        <f t="shared" si="13"/>
        <v>-5.621299645760029</v>
      </c>
      <c r="K207" s="61">
        <v>24.71</v>
      </c>
      <c r="L207" s="61">
        <v>15.8</v>
      </c>
      <c r="M207" s="61">
        <v>22.7</v>
      </c>
      <c r="N207" s="61">
        <v>18.2</v>
      </c>
      <c r="O207" s="59" t="s">
        <v>180</v>
      </c>
      <c r="P207" s="93" t="s">
        <v>797</v>
      </c>
      <c r="Q207" s="93" t="s">
        <v>872</v>
      </c>
      <c r="R207" s="93" t="s">
        <v>1190</v>
      </c>
      <c r="S207" s="310">
        <v>24.7191512125535</v>
      </c>
      <c r="T207" s="354">
        <v>222.1</v>
      </c>
      <c r="U207" s="308">
        <v>219.7753209700428</v>
      </c>
      <c r="V207" s="379">
        <f t="shared" si="14"/>
        <v>24.7191512125535</v>
      </c>
      <c r="W207" s="294">
        <v>0.9668965517241379</v>
      </c>
    </row>
    <row r="208" spans="1:23" ht="12.75">
      <c r="A208" s="91" t="s">
        <v>346</v>
      </c>
      <c r="B208" s="60">
        <v>6.428590499999999</v>
      </c>
      <c r="C208" s="60">
        <v>12.9</v>
      </c>
      <c r="D208" s="60">
        <v>3.58</v>
      </c>
      <c r="E208" s="60">
        <v>3.33</v>
      </c>
      <c r="F208" s="60">
        <v>18.85</v>
      </c>
      <c r="G208" s="60">
        <f t="shared" si="11"/>
        <v>4.39999999999999</v>
      </c>
      <c r="H208" s="60">
        <f aca="true" t="shared" si="15" ref="H208:H273">(S208/1000*H$6+(1-S208/1000)*D$6)*W208+290*(1-W208)</f>
        <v>483.12275862068947</v>
      </c>
      <c r="I208" s="60">
        <f t="shared" si="12"/>
        <v>-5.840574964196069</v>
      </c>
      <c r="J208" s="239">
        <f t="shared" si="13"/>
        <v>-6.306114340302191</v>
      </c>
      <c r="K208" s="61">
        <v>26.1</v>
      </c>
      <c r="L208" s="61">
        <v>14</v>
      </c>
      <c r="M208" s="61">
        <v>17</v>
      </c>
      <c r="N208" s="61">
        <v>50</v>
      </c>
      <c r="O208" s="63" t="s">
        <v>248</v>
      </c>
      <c r="P208" s="92" t="s">
        <v>824</v>
      </c>
      <c r="Q208" s="92"/>
      <c r="R208" s="92"/>
      <c r="S208" s="307">
        <v>38.37535014005599</v>
      </c>
      <c r="T208" s="354">
        <v>231.6</v>
      </c>
      <c r="U208" s="308">
        <v>230.7002801120448</v>
      </c>
      <c r="V208" s="379">
        <f t="shared" si="14"/>
        <v>38.37535014005599</v>
      </c>
      <c r="W208" s="294">
        <v>0.9848275862068966</v>
      </c>
    </row>
    <row r="209" spans="1:23" ht="12.75">
      <c r="A209" s="91" t="s">
        <v>347</v>
      </c>
      <c r="B209" s="60">
        <v>6.428590499999999</v>
      </c>
      <c r="C209" s="60">
        <v>12.9</v>
      </c>
      <c r="D209" s="60">
        <v>4</v>
      </c>
      <c r="E209" s="60">
        <v>3.8</v>
      </c>
      <c r="F209" s="60">
        <v>19.02</v>
      </c>
      <c r="G209" s="60">
        <f t="shared" si="11"/>
        <v>4.39999999999999</v>
      </c>
      <c r="H209" s="60">
        <f t="shared" si="15"/>
        <v>529.1127586206896</v>
      </c>
      <c r="I209" s="60">
        <f t="shared" si="12"/>
        <v>-6.0654823390354835</v>
      </c>
      <c r="J209" s="239">
        <f t="shared" si="13"/>
        <v>-6.492480253105629</v>
      </c>
      <c r="K209" s="61">
        <v>26.1</v>
      </c>
      <c r="L209" s="61">
        <v>14</v>
      </c>
      <c r="M209" s="61">
        <v>17</v>
      </c>
      <c r="N209" s="61">
        <v>50</v>
      </c>
      <c r="O209" s="63" t="s">
        <v>248</v>
      </c>
      <c r="P209" s="92" t="s">
        <v>824</v>
      </c>
      <c r="Q209" s="92"/>
      <c r="R209" s="92"/>
      <c r="S209" s="307">
        <v>47.51400560224088</v>
      </c>
      <c r="T209" s="354">
        <v>238.8</v>
      </c>
      <c r="U209" s="308">
        <v>238.0112044817927</v>
      </c>
      <c r="V209" s="379">
        <f t="shared" si="14"/>
        <v>47.51400560224088</v>
      </c>
      <c r="W209" s="294">
        <v>0.9848275862068966</v>
      </c>
    </row>
    <row r="210" spans="1:23" ht="12.75">
      <c r="A210" s="91" t="s">
        <v>348</v>
      </c>
      <c r="B210" s="60">
        <v>6.449395</v>
      </c>
      <c r="C210" s="60">
        <v>12.83</v>
      </c>
      <c r="D210" s="60">
        <v>3.6</v>
      </c>
      <c r="E210" s="60">
        <v>3.35</v>
      </c>
      <c r="F210" s="60">
        <v>18.76</v>
      </c>
      <c r="G210" s="60">
        <f aca="true" t="shared" si="16" ref="G210:G275">290*(1-W210)</f>
        <v>4.100000000000011</v>
      </c>
      <c r="H210" s="60">
        <f t="shared" si="15"/>
        <v>587.1949568965518</v>
      </c>
      <c r="I210" s="60">
        <f aca="true" t="shared" si="17" ref="I210:I275">F210+2.15-10*LOG((S210/1000*H$6+(1-S210/1000)*D$6)*W210+290*(1-W210))</f>
        <v>-6.777823170009903</v>
      </c>
      <c r="J210" s="239">
        <f aca="true" t="shared" si="18" ref="J210:J275">F210+2.15-10*LOG((S210/1000*H$6+(1-S210/1000)*D$6)*W210+290*(10^(0.1*M$6)-1)+290*(1-W210))</f>
        <v>-7.164407196809897</v>
      </c>
      <c r="K210" s="61">
        <v>20.7</v>
      </c>
      <c r="L210" s="61">
        <v>14.5</v>
      </c>
      <c r="M210" s="61">
        <v>17.5</v>
      </c>
      <c r="N210" s="61">
        <v>50</v>
      </c>
      <c r="O210" s="63" t="s">
        <v>319</v>
      </c>
      <c r="P210" s="92" t="s">
        <v>824</v>
      </c>
      <c r="Q210" s="92"/>
      <c r="R210" s="92"/>
      <c r="S210" s="307">
        <v>58.99352920601611</v>
      </c>
      <c r="T210" s="354">
        <v>247.8</v>
      </c>
      <c r="U210" s="308">
        <v>247.1948233648129</v>
      </c>
      <c r="V210" s="379">
        <f t="shared" si="14"/>
        <v>58.99352920601611</v>
      </c>
      <c r="W210" s="294">
        <v>0.9858620689655172</v>
      </c>
    </row>
    <row r="211" spans="1:23" ht="12.75">
      <c r="A211" s="91" t="s">
        <v>352</v>
      </c>
      <c r="B211" s="60">
        <v>6.449395</v>
      </c>
      <c r="C211" s="60">
        <v>12.83</v>
      </c>
      <c r="D211" s="60">
        <v>4</v>
      </c>
      <c r="E211" s="60">
        <v>3.8</v>
      </c>
      <c r="F211" s="60">
        <v>18.97</v>
      </c>
      <c r="G211" s="60">
        <f t="shared" si="16"/>
        <v>4.200000000000015</v>
      </c>
      <c r="H211" s="60">
        <f t="shared" si="15"/>
        <v>600.4104741379314</v>
      </c>
      <c r="I211" s="60">
        <f t="shared" si="17"/>
        <v>-6.664482598880696</v>
      </c>
      <c r="J211" s="239">
        <f t="shared" si="18"/>
        <v>-7.042917681082628</v>
      </c>
      <c r="K211" s="61">
        <v>20.7</v>
      </c>
      <c r="L211" s="61">
        <v>14.5</v>
      </c>
      <c r="M211" s="61">
        <v>17.5</v>
      </c>
      <c r="N211" s="61">
        <v>50</v>
      </c>
      <c r="O211" s="63" t="s">
        <v>319</v>
      </c>
      <c r="P211" s="92" t="s">
        <v>824</v>
      </c>
      <c r="Q211" s="92"/>
      <c r="R211" s="92"/>
      <c r="S211" s="307">
        <v>61.638383484954566</v>
      </c>
      <c r="T211" s="354">
        <v>249.9</v>
      </c>
      <c r="U211" s="308">
        <v>249.31070678796365</v>
      </c>
      <c r="V211" s="379">
        <f t="shared" si="14"/>
        <v>61.638383484954566</v>
      </c>
      <c r="W211" s="294">
        <v>0.9855172413793103</v>
      </c>
    </row>
    <row r="212" spans="1:23" ht="12.75">
      <c r="A212" s="91" t="s">
        <v>669</v>
      </c>
      <c r="B212" s="60">
        <v>6.449395</v>
      </c>
      <c r="C212" s="60">
        <v>12.97</v>
      </c>
      <c r="D212" s="60">
        <v>3.56</v>
      </c>
      <c r="E212" s="60">
        <v>3.3</v>
      </c>
      <c r="F212" s="60">
        <v>18.83</v>
      </c>
      <c r="G212" s="60">
        <f t="shared" si="16"/>
        <v>6.000000000000012</v>
      </c>
      <c r="H212" s="60">
        <f t="shared" si="15"/>
        <v>443.5422844827584</v>
      </c>
      <c r="I212" s="60">
        <f t="shared" si="17"/>
        <v>-5.489350289978589</v>
      </c>
      <c r="J212" s="239">
        <f t="shared" si="18"/>
        <v>-5.994106363251351</v>
      </c>
      <c r="K212" s="61">
        <v>20.3</v>
      </c>
      <c r="L212" s="61">
        <v>15.1</v>
      </c>
      <c r="M212" s="61">
        <v>17.8</v>
      </c>
      <c r="N212" s="61">
        <v>49.3</v>
      </c>
      <c r="O212" s="63" t="s">
        <v>427</v>
      </c>
      <c r="P212" s="92" t="s">
        <v>797</v>
      </c>
      <c r="Q212" s="92" t="s">
        <v>872</v>
      </c>
      <c r="R212" s="92"/>
      <c r="S212" s="307">
        <v>30.682218309859124</v>
      </c>
      <c r="T212" s="354">
        <v>225.89999999999998</v>
      </c>
      <c r="U212" s="308">
        <v>224.5457746478873</v>
      </c>
      <c r="V212" s="379">
        <f t="shared" si="14"/>
        <v>30.682218309859124</v>
      </c>
      <c r="W212" s="294">
        <v>0.9793103448275862</v>
      </c>
    </row>
    <row r="213" spans="1:23" ht="12.75">
      <c r="A213" s="91" t="s">
        <v>354</v>
      </c>
      <c r="B213" s="60">
        <v>6.491004</v>
      </c>
      <c r="C213" s="60">
        <v>13.29</v>
      </c>
      <c r="D213" s="60">
        <v>3.85</v>
      </c>
      <c r="E213" s="60">
        <v>3.6</v>
      </c>
      <c r="F213" s="60">
        <v>19.27</v>
      </c>
      <c r="G213" s="60">
        <f t="shared" si="16"/>
        <v>8.19999999999999</v>
      </c>
      <c r="H213" s="60">
        <f t="shared" si="15"/>
        <v>526.0511637931036</v>
      </c>
      <c r="I213" s="60">
        <f t="shared" si="17"/>
        <v>-5.790279857362787</v>
      </c>
      <c r="J213" s="239">
        <f t="shared" si="18"/>
        <v>-6.219643975434604</v>
      </c>
      <c r="K213" s="61">
        <v>24.3</v>
      </c>
      <c r="L213" s="61">
        <v>12.9</v>
      </c>
      <c r="M213" s="61">
        <v>19.7</v>
      </c>
      <c r="N213" s="61">
        <v>50.1</v>
      </c>
      <c r="O213" s="63" t="s">
        <v>321</v>
      </c>
      <c r="P213" s="92" t="s">
        <v>797</v>
      </c>
      <c r="Q213" s="92" t="s">
        <v>872</v>
      </c>
      <c r="R213" s="92"/>
      <c r="S213" s="307">
        <v>47.53814762242726</v>
      </c>
      <c r="T213" s="354">
        <v>239.5</v>
      </c>
      <c r="U213" s="308">
        <v>238.0305180979418</v>
      </c>
      <c r="V213" s="379">
        <f t="shared" si="14"/>
        <v>47.53814762242726</v>
      </c>
      <c r="W213" s="294">
        <v>0.9717241379310345</v>
      </c>
    </row>
    <row r="214" spans="1:23" ht="12.75">
      <c r="A214" s="91" t="s">
        <v>355</v>
      </c>
      <c r="B214" s="60">
        <v>6.532613</v>
      </c>
      <c r="C214" s="60">
        <v>12.87</v>
      </c>
      <c r="D214" s="60">
        <v>3.68</v>
      </c>
      <c r="E214" s="60">
        <v>3.5</v>
      </c>
      <c r="F214" s="60">
        <v>18.9</v>
      </c>
      <c r="G214" s="60">
        <f t="shared" si="16"/>
        <v>5.770000000000008</v>
      </c>
      <c r="H214" s="60">
        <f t="shared" si="15"/>
        <v>506.59571982758615</v>
      </c>
      <c r="I214" s="60">
        <f t="shared" si="17"/>
        <v>-5.99661516162951</v>
      </c>
      <c r="J214" s="239">
        <f t="shared" si="18"/>
        <v>-6.441651487506832</v>
      </c>
      <c r="K214" s="61">
        <v>22.6</v>
      </c>
      <c r="L214" s="61">
        <v>14.7</v>
      </c>
      <c r="M214" s="61">
        <v>18.6</v>
      </c>
      <c r="N214" s="61">
        <v>50.6</v>
      </c>
      <c r="O214" s="63" t="s">
        <v>173</v>
      </c>
      <c r="P214" s="92" t="s">
        <v>1222</v>
      </c>
      <c r="Q214" s="92" t="s">
        <v>863</v>
      </c>
      <c r="R214" s="92"/>
      <c r="S214" s="307">
        <v>43.24710621679625</v>
      </c>
      <c r="T214" s="354">
        <v>235.7</v>
      </c>
      <c r="U214" s="308">
        <v>234.597684973437</v>
      </c>
      <c r="V214" s="379">
        <f t="shared" si="14"/>
        <v>43.24710621679625</v>
      </c>
      <c r="W214" s="294">
        <v>0.980103448275862</v>
      </c>
    </row>
    <row r="215" spans="1:23" ht="12.75">
      <c r="A215" s="91" t="s">
        <v>356</v>
      </c>
      <c r="B215" s="60">
        <v>6.532613</v>
      </c>
      <c r="C215" s="60">
        <v>12.87</v>
      </c>
      <c r="D215" s="60">
        <v>3.59</v>
      </c>
      <c r="E215" s="60">
        <v>3.31</v>
      </c>
      <c r="F215" s="60">
        <v>18.81</v>
      </c>
      <c r="G215" s="60">
        <f t="shared" si="16"/>
        <v>5.770000000000008</v>
      </c>
      <c r="H215" s="60">
        <f t="shared" si="15"/>
        <v>493.437469827586</v>
      </c>
      <c r="I215" s="60">
        <f t="shared" si="17"/>
        <v>-5.97232125132415</v>
      </c>
      <c r="J215" s="239">
        <f t="shared" si="18"/>
        <v>-6.42862270899224</v>
      </c>
      <c r="K215" s="61">
        <v>22.6</v>
      </c>
      <c r="L215" s="61">
        <v>14.7</v>
      </c>
      <c r="M215" s="61">
        <v>18.6</v>
      </c>
      <c r="N215" s="61">
        <v>50.6</v>
      </c>
      <c r="O215" s="63" t="s">
        <v>173</v>
      </c>
      <c r="P215" s="92" t="s">
        <v>1222</v>
      </c>
      <c r="Q215" s="92" t="s">
        <v>863</v>
      </c>
      <c r="R215" s="92"/>
      <c r="S215" s="307">
        <v>40.619832529993296</v>
      </c>
      <c r="T215" s="354">
        <v>233.64</v>
      </c>
      <c r="U215" s="308">
        <v>232.49586602399464</v>
      </c>
      <c r="V215" s="379">
        <f t="shared" si="14"/>
        <v>40.619832529993296</v>
      </c>
      <c r="W215" s="294">
        <v>0.980103448275862</v>
      </c>
    </row>
    <row r="216" spans="1:23" ht="12.75">
      <c r="A216" s="91" t="s">
        <v>357</v>
      </c>
      <c r="B216" s="60">
        <v>6.5950264999999995</v>
      </c>
      <c r="C216" s="60">
        <v>12.77</v>
      </c>
      <c r="D216" s="60">
        <v>4.27</v>
      </c>
      <c r="E216" s="60">
        <v>3.66</v>
      </c>
      <c r="F216" s="60">
        <v>18.8</v>
      </c>
      <c r="G216" s="60">
        <f t="shared" si="16"/>
        <v>5.700000000000002</v>
      </c>
      <c r="H216" s="60">
        <f t="shared" si="15"/>
        <v>967.2732327586207</v>
      </c>
      <c r="I216" s="60">
        <f t="shared" si="17"/>
        <v>-8.90549169758177</v>
      </c>
      <c r="J216" s="239">
        <f t="shared" si="18"/>
        <v>-9.14424921796309</v>
      </c>
      <c r="K216" s="61">
        <v>14.9</v>
      </c>
      <c r="L216" s="61">
        <v>15.1</v>
      </c>
      <c r="M216" s="61">
        <v>18</v>
      </c>
      <c r="N216" s="61">
        <v>18.3</v>
      </c>
      <c r="O216" s="63" t="s">
        <v>360</v>
      </c>
      <c r="P216" s="92" t="s">
        <v>798</v>
      </c>
      <c r="Q216" s="92"/>
      <c r="R216" s="92"/>
      <c r="S216" s="307">
        <v>135.19609567358424</v>
      </c>
      <c r="T216" s="354">
        <v>307.79999999999995</v>
      </c>
      <c r="U216" s="308">
        <v>308.1568765388674</v>
      </c>
      <c r="V216" s="379">
        <f t="shared" si="14"/>
        <v>135.19609567358424</v>
      </c>
      <c r="W216" s="294">
        <v>0.9803448275862069</v>
      </c>
    </row>
    <row r="217" spans="1:23" ht="12.75">
      <c r="A217" s="91" t="s">
        <v>361</v>
      </c>
      <c r="B217" s="60">
        <v>6.5950264999999995</v>
      </c>
      <c r="C217" s="60">
        <v>12.77</v>
      </c>
      <c r="D217" s="60">
        <v>4.07</v>
      </c>
      <c r="E217" s="60">
        <v>3.82</v>
      </c>
      <c r="F217" s="60">
        <v>18.79</v>
      </c>
      <c r="G217" s="60">
        <f t="shared" si="16"/>
        <v>5.700000000000002</v>
      </c>
      <c r="H217" s="60">
        <f t="shared" si="15"/>
        <v>972.3832327586208</v>
      </c>
      <c r="I217" s="60">
        <f t="shared" si="17"/>
        <v>-8.938374615008026</v>
      </c>
      <c r="J217" s="239">
        <f t="shared" si="18"/>
        <v>-9.175911127805541</v>
      </c>
      <c r="K217" s="61">
        <v>14.9</v>
      </c>
      <c r="L217" s="61">
        <v>15.1</v>
      </c>
      <c r="M217" s="61">
        <v>18</v>
      </c>
      <c r="N217" s="61">
        <v>18.3</v>
      </c>
      <c r="O217" s="63" t="s">
        <v>360</v>
      </c>
      <c r="P217" s="92" t="s">
        <v>798</v>
      </c>
      <c r="Q217" s="92"/>
      <c r="R217" s="92"/>
      <c r="S217" s="307">
        <v>136.21614491734084</v>
      </c>
      <c r="T217" s="354">
        <v>308.6</v>
      </c>
      <c r="U217" s="308">
        <v>308.9729159338727</v>
      </c>
      <c r="V217" s="379">
        <f t="shared" si="14"/>
        <v>136.21614491734084</v>
      </c>
      <c r="W217" s="294">
        <v>0.9803448275862069</v>
      </c>
    </row>
    <row r="218" spans="1:23" ht="12.75">
      <c r="A218" s="91" t="s">
        <v>362</v>
      </c>
      <c r="B218" s="60">
        <v>6.5950264999999995</v>
      </c>
      <c r="C218" s="60">
        <v>13.26</v>
      </c>
      <c r="D218" s="60">
        <v>3.87</v>
      </c>
      <c r="E218" s="60">
        <v>3.62</v>
      </c>
      <c r="F218" s="60">
        <v>19.27</v>
      </c>
      <c r="G218" s="60">
        <f t="shared" si="16"/>
        <v>5.100000000000014</v>
      </c>
      <c r="H218" s="60">
        <f t="shared" si="15"/>
        <v>571.1601293103449</v>
      </c>
      <c r="I218" s="60">
        <f t="shared" si="17"/>
        <v>-6.14757883248398</v>
      </c>
      <c r="J218" s="239">
        <f t="shared" si="18"/>
        <v>-6.544534460357102</v>
      </c>
      <c r="K218" s="61">
        <v>24.1</v>
      </c>
      <c r="L218" s="61">
        <v>13</v>
      </c>
      <c r="M218" s="61">
        <v>16</v>
      </c>
      <c r="N218" s="61">
        <v>28.6</v>
      </c>
      <c r="O218" s="63" t="s">
        <v>159</v>
      </c>
      <c r="P218" s="92" t="s">
        <v>797</v>
      </c>
      <c r="Q218" s="92" t="s">
        <v>863</v>
      </c>
      <c r="R218" s="92"/>
      <c r="S218" s="307">
        <v>56.00649350649352</v>
      </c>
      <c r="T218" s="354">
        <v>245.6</v>
      </c>
      <c r="U218" s="308">
        <v>244.80519480519482</v>
      </c>
      <c r="V218" s="379">
        <f t="shared" si="14"/>
        <v>56.00649350649352</v>
      </c>
      <c r="W218" s="294">
        <v>0.9824137931034482</v>
      </c>
    </row>
    <row r="219" spans="1:23" ht="12.75">
      <c r="A219" s="91" t="s">
        <v>363</v>
      </c>
      <c r="B219" s="60">
        <v>6.6366355</v>
      </c>
      <c r="C219" s="60">
        <v>13.3</v>
      </c>
      <c r="D219" s="60">
        <v>3.85</v>
      </c>
      <c r="E219" s="60">
        <v>3.6</v>
      </c>
      <c r="F219" s="60">
        <v>19.28</v>
      </c>
      <c r="G219" s="60">
        <f t="shared" si="16"/>
        <v>4.2999999999999865</v>
      </c>
      <c r="H219" s="60">
        <f t="shared" si="15"/>
        <v>568.2747413793101</v>
      </c>
      <c r="I219" s="60">
        <f t="shared" si="17"/>
        <v>-6.115583529946299</v>
      </c>
      <c r="J219" s="239">
        <f t="shared" si="18"/>
        <v>-6.514464885697297</v>
      </c>
      <c r="K219" s="61">
        <v>20.8</v>
      </c>
      <c r="L219" s="61">
        <v>13.7</v>
      </c>
      <c r="M219" s="61">
        <v>17.5</v>
      </c>
      <c r="N219" s="61">
        <v>50</v>
      </c>
      <c r="O219" s="63" t="s">
        <v>151</v>
      </c>
      <c r="P219" s="92" t="s">
        <v>797</v>
      </c>
      <c r="Q219" s="92" t="s">
        <v>872</v>
      </c>
      <c r="R219" s="92"/>
      <c r="S219" s="307">
        <v>55.276513825691254</v>
      </c>
      <c r="T219" s="354">
        <v>244.9</v>
      </c>
      <c r="U219" s="308">
        <v>244.221211060553</v>
      </c>
      <c r="V219" s="379">
        <f t="shared" si="14"/>
        <v>55.276513825691254</v>
      </c>
      <c r="W219" s="294">
        <v>0.9851724137931035</v>
      </c>
    </row>
    <row r="220" spans="1:23" ht="12.75">
      <c r="A220" s="91" t="s">
        <v>1395</v>
      </c>
      <c r="B220" s="60">
        <v>6.65744</v>
      </c>
      <c r="C220" s="60">
        <v>13.62</v>
      </c>
      <c r="D220" s="60">
        <v>4.019</v>
      </c>
      <c r="E220" s="60">
        <v>3.773</v>
      </c>
      <c r="F220" s="60">
        <v>19.61</v>
      </c>
      <c r="G220" s="60">
        <f t="shared" si="16"/>
        <v>4.659999999999992</v>
      </c>
      <c r="H220" s="60">
        <f t="shared" si="15"/>
        <v>547.0572284482757</v>
      </c>
      <c r="I220" s="60">
        <f t="shared" si="17"/>
        <v>-5.620327608841485</v>
      </c>
      <c r="J220" s="239">
        <f t="shared" si="18"/>
        <v>-6.033965214451985</v>
      </c>
      <c r="K220" s="61">
        <v>22.15</v>
      </c>
      <c r="L220" s="61">
        <v>13.6</v>
      </c>
      <c r="M220" s="61">
        <v>18.5</v>
      </c>
      <c r="N220" s="61">
        <v>49.5</v>
      </c>
      <c r="O220" s="63" t="s">
        <v>230</v>
      </c>
      <c r="P220" s="92" t="s">
        <v>1268</v>
      </c>
      <c r="Q220" s="92" t="s">
        <v>863</v>
      </c>
      <c r="R220" s="92"/>
      <c r="S220" s="307">
        <v>51.126287937197716</v>
      </c>
      <c r="T220" s="354">
        <v>241.69</v>
      </c>
      <c r="U220" s="308">
        <v>240.90103034975817</v>
      </c>
      <c r="V220" s="379">
        <f t="shared" si="14"/>
        <v>51.126287937197716</v>
      </c>
      <c r="W220" s="294">
        <v>0.9839310344827586</v>
      </c>
    </row>
    <row r="221" spans="1:23" ht="12.75">
      <c r="A221" s="91" t="s">
        <v>364</v>
      </c>
      <c r="B221" s="60">
        <v>6.6990490000000005</v>
      </c>
      <c r="C221" s="60">
        <v>13.3</v>
      </c>
      <c r="D221" s="60">
        <v>3.85</v>
      </c>
      <c r="E221" s="60">
        <v>3.58</v>
      </c>
      <c r="F221" s="60">
        <v>19.29</v>
      </c>
      <c r="G221" s="60">
        <f t="shared" si="16"/>
        <v>6.4999999999999964</v>
      </c>
      <c r="H221" s="60">
        <f t="shared" si="15"/>
        <v>529.4211206896551</v>
      </c>
      <c r="I221" s="60">
        <f t="shared" si="17"/>
        <v>-5.798012630250259</v>
      </c>
      <c r="J221" s="239">
        <f t="shared" si="18"/>
        <v>-6.224773667643397</v>
      </c>
      <c r="K221" s="61">
        <v>21.1</v>
      </c>
      <c r="L221" s="61">
        <v>13.7</v>
      </c>
      <c r="M221" s="61">
        <v>18.1</v>
      </c>
      <c r="N221" s="61">
        <v>71.8</v>
      </c>
      <c r="O221" s="63" t="s">
        <v>178</v>
      </c>
      <c r="P221" s="92" t="s">
        <v>797</v>
      </c>
      <c r="Q221" s="92" t="s">
        <v>872</v>
      </c>
      <c r="R221" s="92"/>
      <c r="S221" s="307">
        <v>47.927689594356266</v>
      </c>
      <c r="T221" s="354">
        <v>239.5</v>
      </c>
      <c r="U221" s="308">
        <v>238.342151675485</v>
      </c>
      <c r="V221" s="379">
        <f aca="true" t="shared" si="19" ref="V221:V289">(U221-200)*1.25</f>
        <v>47.927689594356266</v>
      </c>
      <c r="W221" s="294">
        <v>0.9775862068965517</v>
      </c>
    </row>
    <row r="222" spans="1:23" ht="12.75">
      <c r="A222" s="91" t="s">
        <v>1069</v>
      </c>
      <c r="B222" s="60">
        <v>6.719853499999999</v>
      </c>
      <c r="C222" s="60">
        <v>13.45</v>
      </c>
      <c r="D222" s="60">
        <v>3.87</v>
      </c>
      <c r="E222" s="60">
        <v>3.62</v>
      </c>
      <c r="F222" s="60">
        <v>19.41</v>
      </c>
      <c r="G222" s="60">
        <f t="shared" si="16"/>
        <v>5.499999999999995</v>
      </c>
      <c r="H222" s="60">
        <f t="shared" si="15"/>
        <v>464.97344827586204</v>
      </c>
      <c r="I222" s="60">
        <f t="shared" si="17"/>
        <v>-5.114281537576723</v>
      </c>
      <c r="J222" s="239">
        <f t="shared" si="18"/>
        <v>-5.597018170946068</v>
      </c>
      <c r="K222" s="61">
        <v>26.2</v>
      </c>
      <c r="L222" s="61">
        <v>15</v>
      </c>
      <c r="M222" s="61">
        <v>20.1</v>
      </c>
      <c r="N222" s="61">
        <v>46.2</v>
      </c>
      <c r="O222" s="63" t="s">
        <v>724</v>
      </c>
      <c r="P222" s="92" t="s">
        <v>796</v>
      </c>
      <c r="Q222" s="92" t="s">
        <v>872</v>
      </c>
      <c r="R222" s="92"/>
      <c r="S222" s="307">
        <v>34.90333919156413</v>
      </c>
      <c r="T222" s="354">
        <v>229.1</v>
      </c>
      <c r="U222" s="308">
        <v>227.9226713532513</v>
      </c>
      <c r="V222" s="379">
        <f t="shared" si="19"/>
        <v>34.90333919156413</v>
      </c>
      <c r="W222" s="294">
        <v>0.9810344827586207</v>
      </c>
    </row>
    <row r="223" spans="1:25" s="9" customFormat="1" ht="12.75">
      <c r="A223" s="91" t="s">
        <v>1068</v>
      </c>
      <c r="B223" s="60">
        <v>6.719853499999999</v>
      </c>
      <c r="C223" s="60">
        <v>13.45</v>
      </c>
      <c r="D223" s="60">
        <v>3.99</v>
      </c>
      <c r="E223" s="60">
        <v>3.83</v>
      </c>
      <c r="F223" s="60">
        <v>19.47</v>
      </c>
      <c r="G223" s="60">
        <f t="shared" si="16"/>
        <v>5.599999999999998</v>
      </c>
      <c r="H223" s="60">
        <f t="shared" si="15"/>
        <v>476.9114655172414</v>
      </c>
      <c r="I223" s="60">
        <f t="shared" si="17"/>
        <v>-5.164377635137882</v>
      </c>
      <c r="J223" s="239">
        <f t="shared" si="18"/>
        <v>-5.635662729205205</v>
      </c>
      <c r="K223" s="61">
        <v>26.2</v>
      </c>
      <c r="L223" s="61">
        <v>15</v>
      </c>
      <c r="M223" s="61">
        <v>20.1</v>
      </c>
      <c r="N223" s="61">
        <v>46.2</v>
      </c>
      <c r="O223" s="63" t="s">
        <v>724</v>
      </c>
      <c r="P223" s="92" t="s">
        <v>796</v>
      </c>
      <c r="Q223" s="92" t="s">
        <v>872</v>
      </c>
      <c r="R223" s="92"/>
      <c r="S223" s="307">
        <v>37.29781997187061</v>
      </c>
      <c r="T223" s="354">
        <v>231</v>
      </c>
      <c r="U223" s="308">
        <v>229.8382559774965</v>
      </c>
      <c r="V223" s="379">
        <f t="shared" si="19"/>
        <v>37.29781997187061</v>
      </c>
      <c r="W223" s="294">
        <v>0.9806896551724138</v>
      </c>
      <c r="Y223"/>
    </row>
    <row r="224" spans="1:25" s="123" customFormat="1" ht="12.75">
      <c r="A224" s="91" t="s">
        <v>365</v>
      </c>
      <c r="B224" s="60">
        <v>6.782266999999999</v>
      </c>
      <c r="C224" s="60">
        <v>13.34</v>
      </c>
      <c r="D224" s="60">
        <v>3.8</v>
      </c>
      <c r="E224" s="60">
        <v>3.56</v>
      </c>
      <c r="F224" s="60">
        <v>19.29</v>
      </c>
      <c r="G224" s="60">
        <f t="shared" si="16"/>
        <v>4.699999999999999</v>
      </c>
      <c r="H224" s="60">
        <f t="shared" si="15"/>
        <v>522.1305603448277</v>
      </c>
      <c r="I224" s="60">
        <f t="shared" si="17"/>
        <v>-5.737791132465425</v>
      </c>
      <c r="J224" s="239">
        <f t="shared" si="18"/>
        <v>-6.1702239528329486</v>
      </c>
      <c r="K224" s="61">
        <v>18.1</v>
      </c>
      <c r="L224" s="61">
        <v>14.4</v>
      </c>
      <c r="M224" s="61">
        <v>19.3</v>
      </c>
      <c r="N224" s="61">
        <v>29.6</v>
      </c>
      <c r="O224" s="59" t="s">
        <v>366</v>
      </c>
      <c r="P224" s="93" t="s">
        <v>798</v>
      </c>
      <c r="Q224" s="93" t="s">
        <v>863</v>
      </c>
      <c r="R224" s="93"/>
      <c r="S224" s="310">
        <v>46.17507886435334</v>
      </c>
      <c r="T224" s="354">
        <v>237.8</v>
      </c>
      <c r="U224" s="308">
        <v>236.94006309148267</v>
      </c>
      <c r="V224" s="379">
        <f t="shared" si="19"/>
        <v>46.17507886435334</v>
      </c>
      <c r="W224" s="294">
        <v>0.9837931034482759</v>
      </c>
      <c r="Y224"/>
    </row>
    <row r="225" spans="1:25" s="123" customFormat="1" ht="12.75">
      <c r="A225" s="91" t="s">
        <v>1066</v>
      </c>
      <c r="B225" s="60">
        <v>6.782266999999999</v>
      </c>
      <c r="C225" s="60">
        <v>13.38</v>
      </c>
      <c r="D225" s="60">
        <v>3.77</v>
      </c>
      <c r="E225" s="60">
        <v>3.54</v>
      </c>
      <c r="F225" s="60">
        <v>19.31</v>
      </c>
      <c r="G225" s="60">
        <f t="shared" si="16"/>
        <v>5.800000000000005</v>
      </c>
      <c r="H225" s="60">
        <f t="shared" si="15"/>
        <v>424.77624999999995</v>
      </c>
      <c r="I225" s="60">
        <f t="shared" si="17"/>
        <v>-4.821602265708453</v>
      </c>
      <c r="J225" s="239">
        <f t="shared" si="18"/>
        <v>-5.347359821127572</v>
      </c>
      <c r="K225" s="61">
        <v>28</v>
      </c>
      <c r="L225" s="61">
        <v>17.2</v>
      </c>
      <c r="M225" s="61">
        <v>21.6</v>
      </c>
      <c r="N225" s="61">
        <v>46.2</v>
      </c>
      <c r="O225" s="59" t="s">
        <v>176</v>
      </c>
      <c r="P225" s="122" t="s">
        <v>796</v>
      </c>
      <c r="Q225" s="122" t="s">
        <v>872</v>
      </c>
      <c r="R225" s="211"/>
      <c r="S225" s="310">
        <v>26.91326530612244</v>
      </c>
      <c r="T225" s="354">
        <v>222.9</v>
      </c>
      <c r="U225" s="308">
        <v>221.53061224489795</v>
      </c>
      <c r="V225" s="379">
        <f t="shared" si="19"/>
        <v>26.91326530612244</v>
      </c>
      <c r="W225" s="294">
        <v>0.98</v>
      </c>
      <c r="Y225"/>
    </row>
    <row r="226" spans="1:23" ht="12.75">
      <c r="A226" s="91" t="s">
        <v>1067</v>
      </c>
      <c r="B226" s="60">
        <v>6.782266999999999</v>
      </c>
      <c r="C226" s="60">
        <v>13.38</v>
      </c>
      <c r="D226" s="60">
        <v>3.99</v>
      </c>
      <c r="E226" s="60">
        <v>3.82</v>
      </c>
      <c r="F226" s="60">
        <v>19.41</v>
      </c>
      <c r="G226" s="60">
        <f t="shared" si="16"/>
        <v>5.800000000000005</v>
      </c>
      <c r="H226" s="60">
        <f t="shared" si="15"/>
        <v>441.38374999999996</v>
      </c>
      <c r="I226" s="60">
        <f t="shared" si="17"/>
        <v>-4.88816340118704</v>
      </c>
      <c r="J226" s="239">
        <f t="shared" si="18"/>
        <v>-5.395249251258878</v>
      </c>
      <c r="K226" s="61">
        <v>28</v>
      </c>
      <c r="L226" s="61">
        <v>17.2</v>
      </c>
      <c r="M226" s="61">
        <v>21.6</v>
      </c>
      <c r="N226" s="61">
        <v>46.2</v>
      </c>
      <c r="O226" s="59" t="s">
        <v>176</v>
      </c>
      <c r="P226" s="122" t="s">
        <v>796</v>
      </c>
      <c r="Q226" s="122" t="s">
        <v>872</v>
      </c>
      <c r="R226" s="211"/>
      <c r="S226" s="310">
        <v>30.229591836734677</v>
      </c>
      <c r="T226" s="354">
        <v>225.5</v>
      </c>
      <c r="U226" s="308">
        <v>224.18367346938774</v>
      </c>
      <c r="V226" s="379">
        <f t="shared" si="19"/>
        <v>30.229591836734677</v>
      </c>
      <c r="W226" s="294">
        <v>0.98</v>
      </c>
    </row>
    <row r="227" spans="1:23" ht="12.75">
      <c r="A227" s="91" t="s">
        <v>722</v>
      </c>
      <c r="B227" s="60">
        <v>6.782266999999999</v>
      </c>
      <c r="C227" s="60">
        <v>15.11</v>
      </c>
      <c r="D227" s="60">
        <v>4.83</v>
      </c>
      <c r="E227" s="60">
        <v>4.32</v>
      </c>
      <c r="F227" s="60">
        <v>21</v>
      </c>
      <c r="G227" s="60">
        <f t="shared" si="16"/>
        <v>5.900000000000008</v>
      </c>
      <c r="H227" s="60">
        <f t="shared" si="15"/>
        <v>445.6567672413794</v>
      </c>
      <c r="I227" s="60">
        <f t="shared" si="17"/>
        <v>-3.340005056159363</v>
      </c>
      <c r="J227" s="239">
        <f t="shared" si="18"/>
        <v>-3.8424995863042497</v>
      </c>
      <c r="K227" s="61">
        <v>28.8</v>
      </c>
      <c r="L227" s="61">
        <v>20.4</v>
      </c>
      <c r="M227" s="61">
        <v>28.9</v>
      </c>
      <c r="N227" s="61">
        <v>52.5</v>
      </c>
      <c r="O227" s="59" t="s">
        <v>210</v>
      </c>
      <c r="P227" s="93" t="s">
        <v>797</v>
      </c>
      <c r="Q227" s="93" t="s">
        <v>863</v>
      </c>
      <c r="R227" s="92"/>
      <c r="S227" s="307">
        <v>31.09380499824006</v>
      </c>
      <c r="T227" s="354">
        <v>226.2</v>
      </c>
      <c r="U227" s="308">
        <v>224.87504399859205</v>
      </c>
      <c r="V227" s="379">
        <f t="shared" si="19"/>
        <v>31.09380499824006</v>
      </c>
      <c r="W227" s="294">
        <v>0.9796551724137931</v>
      </c>
    </row>
    <row r="228" spans="1:23" ht="12.75">
      <c r="A228" s="91" t="s">
        <v>1186</v>
      </c>
      <c r="B228" s="60">
        <v>6.8030715</v>
      </c>
      <c r="C228" s="60">
        <v>13.31</v>
      </c>
      <c r="D228" s="60">
        <v>3.71</v>
      </c>
      <c r="E228" s="60">
        <v>3.44</v>
      </c>
      <c r="F228" s="60">
        <v>19.21</v>
      </c>
      <c r="G228" s="60">
        <f t="shared" si="16"/>
        <v>3.770000000000003</v>
      </c>
      <c r="H228" s="60">
        <f t="shared" si="15"/>
        <v>431.86637499999983</v>
      </c>
      <c r="I228" s="60">
        <f t="shared" si="17"/>
        <v>-4.993493913120549</v>
      </c>
      <c r="J228" s="239">
        <f t="shared" si="18"/>
        <v>-5.511114285040183</v>
      </c>
      <c r="K228" s="61">
        <v>24.01</v>
      </c>
      <c r="L228" s="61">
        <v>15.3</v>
      </c>
      <c r="M228" s="61">
        <v>18.3</v>
      </c>
      <c r="N228" s="61">
        <v>50.15</v>
      </c>
      <c r="O228" s="59" t="s">
        <v>211</v>
      </c>
      <c r="P228" s="93" t="s">
        <v>797</v>
      </c>
      <c r="Q228" s="93" t="s">
        <v>872</v>
      </c>
      <c r="R228" s="92"/>
      <c r="S228" s="307">
        <v>28.12816616008103</v>
      </c>
      <c r="T228" s="354">
        <v>223.38</v>
      </c>
      <c r="U228" s="308">
        <v>222.50253292806482</v>
      </c>
      <c r="V228" s="379">
        <f t="shared" si="19"/>
        <v>28.12816616008103</v>
      </c>
      <c r="W228" s="294">
        <v>0.987</v>
      </c>
    </row>
    <row r="229" spans="1:23" ht="12.75">
      <c r="A229" s="91" t="s">
        <v>1182</v>
      </c>
      <c r="B229" s="60">
        <v>6.865485</v>
      </c>
      <c r="C229" s="60">
        <v>13.53</v>
      </c>
      <c r="D229" s="60">
        <v>4.2</v>
      </c>
      <c r="E229" s="60">
        <v>3.74</v>
      </c>
      <c r="F229" s="60">
        <v>19.56</v>
      </c>
      <c r="G229" s="60">
        <f t="shared" si="16"/>
        <v>5.00000000000001</v>
      </c>
      <c r="H229" s="60">
        <f t="shared" si="15"/>
        <v>430.1946120689655</v>
      </c>
      <c r="I229" s="60">
        <f t="shared" si="17"/>
        <v>-4.626649668060455</v>
      </c>
      <c r="J229" s="239">
        <f t="shared" si="18"/>
        <v>-5.146165882659222</v>
      </c>
      <c r="K229" s="61">
        <v>25.69</v>
      </c>
      <c r="L229" s="61">
        <v>16.52</v>
      </c>
      <c r="M229" s="61">
        <v>21.11</v>
      </c>
      <c r="N229" s="61">
        <v>48.11</v>
      </c>
      <c r="O229" s="59" t="s">
        <v>360</v>
      </c>
      <c r="P229" s="93" t="s">
        <v>796</v>
      </c>
      <c r="Q229" s="93" t="s">
        <v>872</v>
      </c>
      <c r="R229" s="92"/>
      <c r="S229" s="307">
        <v>27.91666666666668</v>
      </c>
      <c r="T229" s="354">
        <v>223.5</v>
      </c>
      <c r="U229" s="308">
        <v>222.33333333333334</v>
      </c>
      <c r="V229" s="379">
        <f t="shared" si="19"/>
        <v>27.91666666666668</v>
      </c>
      <c r="W229" s="294">
        <v>0.9827586206896551</v>
      </c>
    </row>
    <row r="230" spans="1:23" ht="12.75">
      <c r="A230" s="91" t="s">
        <v>1183</v>
      </c>
      <c r="B230" s="60">
        <v>6.865485</v>
      </c>
      <c r="C230" s="60">
        <v>13.53</v>
      </c>
      <c r="D230" s="60">
        <v>3.82</v>
      </c>
      <c r="E230" s="60">
        <v>3.56</v>
      </c>
      <c r="F230" s="60">
        <v>19.45</v>
      </c>
      <c r="G230" s="60">
        <f t="shared" si="16"/>
        <v>5.00000000000001</v>
      </c>
      <c r="H230" s="60">
        <f t="shared" si="15"/>
        <v>410.3933620689656</v>
      </c>
      <c r="I230" s="60">
        <f t="shared" si="17"/>
        <v>-4.5320032763949705</v>
      </c>
      <c r="J230" s="239">
        <f t="shared" si="18"/>
        <v>-5.0750806092022565</v>
      </c>
      <c r="K230" s="61">
        <v>25.69</v>
      </c>
      <c r="L230" s="61">
        <v>16.52</v>
      </c>
      <c r="M230" s="61">
        <v>21.11</v>
      </c>
      <c r="N230" s="61">
        <v>48.11</v>
      </c>
      <c r="O230" s="59" t="s">
        <v>360</v>
      </c>
      <c r="P230" s="93" t="s">
        <v>796</v>
      </c>
      <c r="Q230" s="93" t="s">
        <v>872</v>
      </c>
      <c r="R230" s="92"/>
      <c r="S230" s="307">
        <v>23.97368421052633</v>
      </c>
      <c r="T230" s="354">
        <v>220.4</v>
      </c>
      <c r="U230" s="308">
        <v>219.17894736842106</v>
      </c>
      <c r="V230" s="379">
        <f t="shared" si="19"/>
        <v>23.97368421052633</v>
      </c>
      <c r="W230" s="294">
        <v>0.9827586206896551</v>
      </c>
    </row>
    <row r="231" spans="1:23" ht="12.75">
      <c r="A231" s="91" t="s">
        <v>494</v>
      </c>
      <c r="B231" s="60">
        <v>6.865485</v>
      </c>
      <c r="C231" s="60">
        <v>13.55</v>
      </c>
      <c r="D231" s="60">
        <v>4</v>
      </c>
      <c r="E231" s="60">
        <v>3.75</v>
      </c>
      <c r="F231" s="60">
        <v>19.56</v>
      </c>
      <c r="G231" s="60">
        <f t="shared" si="16"/>
        <v>6.130000000000013</v>
      </c>
      <c r="H231" s="60">
        <f t="shared" si="15"/>
        <v>414.4130818965518</v>
      </c>
      <c r="I231" s="60">
        <f t="shared" si="17"/>
        <v>-4.464334564519721</v>
      </c>
      <c r="J231" s="239">
        <f t="shared" si="18"/>
        <v>-5.002457386700172</v>
      </c>
      <c r="K231" s="61">
        <v>25.87</v>
      </c>
      <c r="L231" s="61">
        <v>16.6</v>
      </c>
      <c r="M231" s="61">
        <v>22.5</v>
      </c>
      <c r="N231" s="61">
        <v>49.34</v>
      </c>
      <c r="O231" s="59" t="s">
        <v>231</v>
      </c>
      <c r="P231" s="93" t="s">
        <v>1031</v>
      </c>
      <c r="Q231" s="93" t="s">
        <v>863</v>
      </c>
      <c r="R231" s="92"/>
      <c r="S231" s="307">
        <v>24.872741043435376</v>
      </c>
      <c r="T231" s="354">
        <v>221.38</v>
      </c>
      <c r="U231" s="308">
        <v>219.8981928347483</v>
      </c>
      <c r="V231" s="379">
        <f t="shared" si="19"/>
        <v>24.872741043435376</v>
      </c>
      <c r="W231" s="294">
        <v>0.9788620689655172</v>
      </c>
    </row>
    <row r="232" spans="1:25" s="16" customFormat="1" ht="12.75">
      <c r="A232" s="91" t="s">
        <v>493</v>
      </c>
      <c r="B232" s="60">
        <v>6.865485</v>
      </c>
      <c r="C232" s="60">
        <v>13.55</v>
      </c>
      <c r="D232" s="60">
        <v>3.82</v>
      </c>
      <c r="E232" s="60">
        <v>3.588</v>
      </c>
      <c r="F232" s="60">
        <v>19.47</v>
      </c>
      <c r="G232" s="60">
        <f t="shared" si="16"/>
        <v>6.399999999999993</v>
      </c>
      <c r="H232" s="60">
        <f t="shared" si="15"/>
        <v>402.44422844827574</v>
      </c>
      <c r="I232" s="60">
        <f t="shared" si="17"/>
        <v>-4.427057034482331</v>
      </c>
      <c r="J232" s="239">
        <f t="shared" si="18"/>
        <v>-4.9802060294168164</v>
      </c>
      <c r="K232" s="61">
        <v>25.87</v>
      </c>
      <c r="L232" s="61">
        <v>16.6</v>
      </c>
      <c r="M232" s="61">
        <v>22.5</v>
      </c>
      <c r="N232" s="61">
        <v>49.34</v>
      </c>
      <c r="O232" s="59" t="s">
        <v>231</v>
      </c>
      <c r="P232" s="93" t="s">
        <v>1031</v>
      </c>
      <c r="Q232" s="93" t="s">
        <v>863</v>
      </c>
      <c r="R232" s="92"/>
      <c r="S232" s="307">
        <v>22.501322284908305</v>
      </c>
      <c r="T232" s="354">
        <v>219.59</v>
      </c>
      <c r="U232" s="308">
        <v>218.00105782792664</v>
      </c>
      <c r="V232" s="379">
        <f t="shared" si="19"/>
        <v>22.501322284908305</v>
      </c>
      <c r="W232" s="294">
        <v>0.9779310344827586</v>
      </c>
      <c r="Y232"/>
    </row>
    <row r="233" spans="1:25" s="16" customFormat="1" ht="12.75">
      <c r="A233" s="94" t="s">
        <v>1248</v>
      </c>
      <c r="B233" s="65">
        <v>6.8862895</v>
      </c>
      <c r="C233" s="65">
        <v>13.45</v>
      </c>
      <c r="D233" s="65">
        <v>3.751</v>
      </c>
      <c r="E233" s="65">
        <v>3.498</v>
      </c>
      <c r="F233" s="65">
        <v>19.35</v>
      </c>
      <c r="G233" s="60">
        <f t="shared" si="16"/>
        <v>4.800000000000003</v>
      </c>
      <c r="H233" s="60">
        <f t="shared" si="15"/>
        <v>401.84732758620675</v>
      </c>
      <c r="I233" s="60">
        <f t="shared" si="17"/>
        <v>-4.54061084475703</v>
      </c>
      <c r="J233" s="239">
        <f t="shared" si="18"/>
        <v>-5.094531241661539</v>
      </c>
      <c r="K233" s="66">
        <v>23.04</v>
      </c>
      <c r="L233" s="66">
        <v>18.38</v>
      </c>
      <c r="M233" s="66">
        <v>21.2</v>
      </c>
      <c r="N233" s="66">
        <v>47.76</v>
      </c>
      <c r="O233" s="72" t="s">
        <v>241</v>
      </c>
      <c r="P233" s="124" t="s">
        <v>796</v>
      </c>
      <c r="Q233" s="124" t="s">
        <v>872</v>
      </c>
      <c r="R233" s="95"/>
      <c r="S233" s="313">
        <v>22.256311360448784</v>
      </c>
      <c r="T233" s="356">
        <v>219</v>
      </c>
      <c r="U233" s="308">
        <v>217.80504908835903</v>
      </c>
      <c r="V233" s="379">
        <f t="shared" si="19"/>
        <v>22.256311360448784</v>
      </c>
      <c r="W233" s="294">
        <v>0.983448275862069</v>
      </c>
      <c r="Y233"/>
    </row>
    <row r="234" spans="1:23" ht="12.75">
      <c r="A234" s="94" t="s">
        <v>128</v>
      </c>
      <c r="B234" s="65">
        <v>6.8862895</v>
      </c>
      <c r="C234" s="65">
        <v>13.75</v>
      </c>
      <c r="D234" s="65">
        <v>3.94</v>
      </c>
      <c r="E234" s="65">
        <v>3.7</v>
      </c>
      <c r="F234" s="65">
        <v>19.68</v>
      </c>
      <c r="G234" s="60">
        <f t="shared" si="16"/>
        <v>5.789999999999996</v>
      </c>
      <c r="H234" s="60">
        <f t="shared" si="15"/>
        <v>430.86419827586195</v>
      </c>
      <c r="I234" s="60">
        <f t="shared" si="17"/>
        <v>-4.513404088314594</v>
      </c>
      <c r="J234" s="239">
        <f t="shared" si="18"/>
        <v>-5.032159299951683</v>
      </c>
      <c r="K234" s="66">
        <v>24.76</v>
      </c>
      <c r="L234" s="66">
        <v>17.1</v>
      </c>
      <c r="M234" s="66">
        <v>22.6</v>
      </c>
      <c r="N234" s="66">
        <v>51.49</v>
      </c>
      <c r="O234" s="72" t="s">
        <v>39</v>
      </c>
      <c r="P234" s="124" t="s">
        <v>799</v>
      </c>
      <c r="Q234" s="124" t="s">
        <v>863</v>
      </c>
      <c r="R234" s="95"/>
      <c r="S234" s="313">
        <v>28.127968755497683</v>
      </c>
      <c r="T234" s="356">
        <v>223.85</v>
      </c>
      <c r="U234" s="308">
        <v>222.50237500439815</v>
      </c>
      <c r="V234" s="379">
        <f t="shared" si="19"/>
        <v>28.127968755497683</v>
      </c>
      <c r="W234" s="294">
        <v>0.9800344827586207</v>
      </c>
    </row>
    <row r="235" spans="1:23" ht="12.75">
      <c r="A235" s="91" t="s">
        <v>200</v>
      </c>
      <c r="B235" s="60">
        <v>6.907093999999999</v>
      </c>
      <c r="C235" s="65">
        <v>13.46</v>
      </c>
      <c r="D235" s="60">
        <v>3.844</v>
      </c>
      <c r="E235" s="60">
        <v>3.578</v>
      </c>
      <c r="F235" s="60">
        <v>19.382</v>
      </c>
      <c r="G235" s="60">
        <f>290*(1-W235)</f>
        <v>5.045999999999991</v>
      </c>
      <c r="H235" s="60">
        <f>(S235/1000*H$6+(1-S235/1000)*D$6)*W235+290*(1-W235)</f>
        <v>431.13645110249996</v>
      </c>
      <c r="I235" s="60">
        <f>F235+2.15-10*LOG((S235/1000*H$6+(1-S235/1000)*D$6)*W235+290*(1-W235))</f>
        <v>-4.814147425093012</v>
      </c>
      <c r="J235" s="239">
        <f>F235+2.15-10*LOG((S235/1000*H$6+(1-S235/1000)*D$6)*W235+290*(10^(0.1*M$6)-1)+290*(1-W235))</f>
        <v>-5.332593851897549</v>
      </c>
      <c r="K235" s="61">
        <v>26.56</v>
      </c>
      <c r="L235" s="61">
        <v>17.5</v>
      </c>
      <c r="M235" s="61">
        <v>19.94</v>
      </c>
      <c r="N235" s="61">
        <v>50.07</v>
      </c>
      <c r="O235" s="63" t="s">
        <v>278</v>
      </c>
      <c r="P235" s="92" t="s">
        <v>799</v>
      </c>
      <c r="Q235" s="92" t="s">
        <v>863</v>
      </c>
      <c r="R235" s="92"/>
      <c r="S235" s="307">
        <v>28.10875</v>
      </c>
      <c r="T235" s="354">
        <v>220.66</v>
      </c>
      <c r="U235" s="308">
        <v>222.487</v>
      </c>
      <c r="V235" s="379">
        <f t="shared" si="19"/>
        <v>28.108749999999993</v>
      </c>
      <c r="W235" s="294">
        <v>0.9826</v>
      </c>
    </row>
    <row r="236" spans="1:23" ht="12.75">
      <c r="A236" s="91" t="s">
        <v>1357</v>
      </c>
      <c r="B236" s="60">
        <v>6.907093999999999</v>
      </c>
      <c r="C236" s="65">
        <v>13.39</v>
      </c>
      <c r="D236" s="60">
        <v>3.78</v>
      </c>
      <c r="E236" s="60">
        <v>3.52</v>
      </c>
      <c r="F236" s="60">
        <v>19.34</v>
      </c>
      <c r="G236" s="60">
        <f t="shared" si="16"/>
        <v>5.190000000000007</v>
      </c>
      <c r="H236" s="60">
        <f t="shared" si="15"/>
        <v>411.6774698275863</v>
      </c>
      <c r="I236" s="60">
        <f t="shared" si="17"/>
        <v>-4.655570996977563</v>
      </c>
      <c r="J236" s="239">
        <f t="shared" si="18"/>
        <v>-5.197055700364761</v>
      </c>
      <c r="K236" s="61">
        <v>24.4</v>
      </c>
      <c r="L236" s="61">
        <v>18.1</v>
      </c>
      <c r="M236" s="61">
        <v>23.1</v>
      </c>
      <c r="N236" s="61">
        <v>49.9</v>
      </c>
      <c r="O236" s="63" t="s">
        <v>210</v>
      </c>
      <c r="P236" s="92" t="s">
        <v>788</v>
      </c>
      <c r="Q236" s="92" t="s">
        <v>863</v>
      </c>
      <c r="R236" s="92"/>
      <c r="S236" s="307">
        <v>24.245549664688753</v>
      </c>
      <c r="T236" s="354">
        <v>220.66</v>
      </c>
      <c r="U236" s="308">
        <v>219.396439731751</v>
      </c>
      <c r="V236" s="379">
        <f t="shared" si="19"/>
        <v>24.245549664688753</v>
      </c>
      <c r="W236" s="294">
        <v>0.982103448275862</v>
      </c>
    </row>
    <row r="237" spans="1:23" ht="12.75">
      <c r="A237" s="91" t="s">
        <v>1358</v>
      </c>
      <c r="B237" s="60">
        <v>6.9278984999999995</v>
      </c>
      <c r="C237" s="60">
        <v>13.34</v>
      </c>
      <c r="D237" s="60">
        <v>3.85</v>
      </c>
      <c r="E237" s="60">
        <v>3.5</v>
      </c>
      <c r="F237" s="60">
        <v>19.3</v>
      </c>
      <c r="G237" s="60">
        <f t="shared" si="16"/>
        <v>5.520000000000015</v>
      </c>
      <c r="H237" s="60">
        <f t="shared" si="15"/>
        <v>440.405801724138</v>
      </c>
      <c r="I237" s="60">
        <f t="shared" si="17"/>
        <v>-4.9885303155353355</v>
      </c>
      <c r="J237" s="239">
        <f t="shared" si="18"/>
        <v>-5.496678799323483</v>
      </c>
      <c r="K237" s="61">
        <v>25.3</v>
      </c>
      <c r="L237" s="61">
        <v>16.3</v>
      </c>
      <c r="M237" s="61">
        <v>23.4</v>
      </c>
      <c r="N237" s="61">
        <v>49.3</v>
      </c>
      <c r="O237" s="63" t="s">
        <v>159</v>
      </c>
      <c r="P237" s="92" t="s">
        <v>797</v>
      </c>
      <c r="Q237" s="92" t="s">
        <v>863</v>
      </c>
      <c r="R237" s="92"/>
      <c r="S237" s="307">
        <v>30.00474550056243</v>
      </c>
      <c r="T237" s="354">
        <v>225.26</v>
      </c>
      <c r="U237" s="308">
        <v>224.00379640044994</v>
      </c>
      <c r="V237" s="379">
        <f t="shared" si="19"/>
        <v>30.00474550056243</v>
      </c>
      <c r="W237" s="294">
        <v>0.9809655172413793</v>
      </c>
    </row>
    <row r="238" spans="1:23" ht="12.75">
      <c r="A238" s="91" t="s">
        <v>367</v>
      </c>
      <c r="B238" s="60">
        <v>6.990311999999999</v>
      </c>
      <c r="C238" s="60">
        <v>13.55</v>
      </c>
      <c r="D238" s="60">
        <v>3.92</v>
      </c>
      <c r="E238" s="60">
        <v>3.66</v>
      </c>
      <c r="F238" s="60">
        <v>19.5</v>
      </c>
      <c r="G238" s="60">
        <f t="shared" si="16"/>
        <v>8.299999999999994</v>
      </c>
      <c r="H238" s="60">
        <f t="shared" si="15"/>
        <v>477.94668103448276</v>
      </c>
      <c r="I238" s="60">
        <f t="shared" si="17"/>
        <v>-5.143794501182121</v>
      </c>
      <c r="J238" s="239">
        <f t="shared" si="18"/>
        <v>-5.614112137032073</v>
      </c>
      <c r="K238" s="61">
        <v>30.1</v>
      </c>
      <c r="L238" s="61">
        <v>13.3</v>
      </c>
      <c r="M238" s="61">
        <v>17.9</v>
      </c>
      <c r="N238" s="61">
        <v>46.2</v>
      </c>
      <c r="O238" s="63" t="s">
        <v>576</v>
      </c>
      <c r="P238" s="92" t="s">
        <v>797</v>
      </c>
      <c r="Q238" s="92" t="s">
        <v>872</v>
      </c>
      <c r="R238" s="92"/>
      <c r="S238" s="307">
        <v>37.863862264820725</v>
      </c>
      <c r="T238" s="354">
        <v>232</v>
      </c>
      <c r="U238" s="308">
        <v>230.29108981185658</v>
      </c>
      <c r="V238" s="379">
        <f t="shared" si="19"/>
        <v>37.863862264820725</v>
      </c>
      <c r="W238" s="294">
        <v>0.9713793103448276</v>
      </c>
    </row>
    <row r="239" spans="1:23" ht="12.75">
      <c r="A239" s="91" t="s">
        <v>1397</v>
      </c>
      <c r="B239" s="60">
        <v>7.0027947</v>
      </c>
      <c r="C239" s="60">
        <v>13.7</v>
      </c>
      <c r="D239" s="60">
        <v>3.919</v>
      </c>
      <c r="E239" s="60">
        <v>3.686</v>
      </c>
      <c r="F239" s="60">
        <v>19.62</v>
      </c>
      <c r="G239" s="60">
        <f t="shared" si="16"/>
        <v>6.369999999999996</v>
      </c>
      <c r="H239" s="60">
        <f t="shared" si="15"/>
        <v>444.0863232758619</v>
      </c>
      <c r="I239" s="60">
        <f t="shared" si="17"/>
        <v>-4.70467398219191</v>
      </c>
      <c r="J239" s="239">
        <f t="shared" si="18"/>
        <v>-5.208846234319719</v>
      </c>
      <c r="K239" s="61">
        <v>23.32</v>
      </c>
      <c r="L239" s="61">
        <v>15.3</v>
      </c>
      <c r="M239" s="61">
        <v>22.8</v>
      </c>
      <c r="N239" s="61">
        <v>50.11</v>
      </c>
      <c r="O239" s="63" t="s">
        <v>291</v>
      </c>
      <c r="P239" s="92" t="s">
        <v>799</v>
      </c>
      <c r="Q239" s="92" t="s">
        <v>863</v>
      </c>
      <c r="R239" s="92"/>
      <c r="S239" s="307">
        <v>30.83110037725202</v>
      </c>
      <c r="T239" s="354">
        <v>226.1</v>
      </c>
      <c r="U239" s="308">
        <v>224.66488030180162</v>
      </c>
      <c r="V239" s="379">
        <f t="shared" si="19"/>
        <v>30.83110037725202</v>
      </c>
      <c r="W239" s="294">
        <v>0.9780344827586207</v>
      </c>
    </row>
    <row r="240" spans="1:23" ht="12.75">
      <c r="A240" s="91" t="s">
        <v>1396</v>
      </c>
      <c r="B240" s="60">
        <v>7.0027947</v>
      </c>
      <c r="C240" s="60">
        <v>13.7</v>
      </c>
      <c r="D240" s="60">
        <v>3.917</v>
      </c>
      <c r="E240" s="60">
        <v>3.684</v>
      </c>
      <c r="F240" s="60">
        <v>19.62</v>
      </c>
      <c r="G240" s="60">
        <f t="shared" si="16"/>
        <v>6.079999999999996</v>
      </c>
      <c r="H240" s="60">
        <f t="shared" si="15"/>
        <v>443.83082327586214</v>
      </c>
      <c r="I240" s="60">
        <f t="shared" si="17"/>
        <v>-4.702174599369538</v>
      </c>
      <c r="J240" s="239">
        <f t="shared" si="18"/>
        <v>-5.206620866231404</v>
      </c>
      <c r="K240" s="61">
        <v>23.32</v>
      </c>
      <c r="L240" s="61">
        <v>15.3</v>
      </c>
      <c r="M240" s="61">
        <v>22.8</v>
      </c>
      <c r="N240" s="61">
        <v>50.11</v>
      </c>
      <c r="O240" s="63" t="s">
        <v>291</v>
      </c>
      <c r="P240" s="92" t="s">
        <v>799</v>
      </c>
      <c r="Q240" s="92" t="s">
        <v>863</v>
      </c>
      <c r="R240" s="92"/>
      <c r="S240" s="307">
        <v>30.748538320653722</v>
      </c>
      <c r="T240" s="354">
        <v>225.97000000000003</v>
      </c>
      <c r="U240" s="308">
        <v>224.59883065652298</v>
      </c>
      <c r="V240" s="379">
        <f t="shared" si="19"/>
        <v>30.748538320653722</v>
      </c>
      <c r="W240" s="294">
        <v>0.9790344827586207</v>
      </c>
    </row>
    <row r="241" spans="1:23" ht="12.75">
      <c r="A241" s="91" t="s">
        <v>1381</v>
      </c>
      <c r="B241" s="60">
        <v>7.031921</v>
      </c>
      <c r="C241" s="60">
        <v>13.41</v>
      </c>
      <c r="D241" s="60">
        <v>3.706</v>
      </c>
      <c r="E241" s="60">
        <v>3.459</v>
      </c>
      <c r="F241" s="60">
        <v>19.3</v>
      </c>
      <c r="G241" s="60">
        <f t="shared" si="16"/>
        <v>5.777000000000014</v>
      </c>
      <c r="H241" s="60">
        <f t="shared" si="15"/>
        <v>370.75165603448283</v>
      </c>
      <c r="I241" s="60">
        <f t="shared" si="17"/>
        <v>-4.240830995656427</v>
      </c>
      <c r="J241" s="239">
        <f t="shared" si="18"/>
        <v>-4.838151489576532</v>
      </c>
      <c r="K241" s="61">
        <v>28.38</v>
      </c>
      <c r="L241" s="61">
        <v>16.8</v>
      </c>
      <c r="M241" s="61">
        <v>24.4</v>
      </c>
      <c r="N241" s="61">
        <v>48.67</v>
      </c>
      <c r="O241" s="63" t="s">
        <v>210</v>
      </c>
      <c r="P241" s="92" t="s">
        <v>788</v>
      </c>
      <c r="Q241" s="92" t="s">
        <v>863</v>
      </c>
      <c r="R241" s="92"/>
      <c r="S241" s="307">
        <v>16.123871044918978</v>
      </c>
      <c r="T241" s="354">
        <v>214.435</v>
      </c>
      <c r="U241" s="308">
        <v>212.89909683593518</v>
      </c>
      <c r="V241" s="379">
        <f t="shared" si="19"/>
        <v>16.123871044918978</v>
      </c>
      <c r="W241" s="294">
        <v>0.9800793103448275</v>
      </c>
    </row>
    <row r="242" spans="1:25" s="9" customFormat="1" ht="12.75">
      <c r="A242" s="91" t="s">
        <v>200</v>
      </c>
      <c r="B242" s="60">
        <v>7.0444037</v>
      </c>
      <c r="C242" s="96">
        <v>13.43</v>
      </c>
      <c r="D242" s="60">
        <v>3.751</v>
      </c>
      <c r="E242" s="60">
        <v>3.498</v>
      </c>
      <c r="F242" s="96">
        <v>19.33</v>
      </c>
      <c r="G242" s="60">
        <f t="shared" si="16"/>
        <v>5.187000000000004</v>
      </c>
      <c r="H242" s="60">
        <f t="shared" si="15"/>
        <v>401.2909543103448</v>
      </c>
      <c r="I242" s="60">
        <f t="shared" si="17"/>
        <v>-4.55459370206356</v>
      </c>
      <c r="J242" s="239">
        <f t="shared" si="18"/>
        <v>-5.1092350678390765</v>
      </c>
      <c r="K242" s="96">
        <v>24.6</v>
      </c>
      <c r="L242" s="96">
        <v>20.1</v>
      </c>
      <c r="M242" s="96">
        <v>22.6</v>
      </c>
      <c r="N242" s="96">
        <v>50.9</v>
      </c>
      <c r="O242" s="59" t="s">
        <v>177</v>
      </c>
      <c r="P242" s="93" t="s">
        <v>799</v>
      </c>
      <c r="Q242" s="93" t="s">
        <v>863</v>
      </c>
      <c r="R242" s="93"/>
      <c r="S242" s="310">
        <v>22.175690716364755</v>
      </c>
      <c r="T242" s="378">
        <v>219.033</v>
      </c>
      <c r="U242" s="308">
        <v>217.7405525730918</v>
      </c>
      <c r="V242" s="379">
        <f t="shared" si="19"/>
        <v>22.175690716364755</v>
      </c>
      <c r="W242" s="294">
        <v>0.9821137931034483</v>
      </c>
      <c r="Y242"/>
    </row>
    <row r="243" spans="1:23" ht="12.75">
      <c r="A243" s="91" t="s">
        <v>368</v>
      </c>
      <c r="B243" s="60">
        <v>7.07353</v>
      </c>
      <c r="C243" s="60">
        <v>13.68</v>
      </c>
      <c r="D243" s="60">
        <v>3.94</v>
      </c>
      <c r="E243" s="60">
        <v>3.71</v>
      </c>
      <c r="F243" s="60">
        <v>19.61</v>
      </c>
      <c r="G243" s="60">
        <f t="shared" si="16"/>
        <v>5.00000000000001</v>
      </c>
      <c r="H243" s="60">
        <f t="shared" si="15"/>
        <v>499.17961206896564</v>
      </c>
      <c r="I243" s="60">
        <f t="shared" si="17"/>
        <v>-5.22256839200886</v>
      </c>
      <c r="J243" s="239">
        <f t="shared" si="18"/>
        <v>-5.673884416726928</v>
      </c>
      <c r="K243" s="61">
        <v>22.3</v>
      </c>
      <c r="L243" s="61">
        <v>14.2</v>
      </c>
      <c r="M243" s="61">
        <v>17.4</v>
      </c>
      <c r="N243" s="61">
        <v>27.9</v>
      </c>
      <c r="O243" s="63" t="s">
        <v>190</v>
      </c>
      <c r="P243" s="92" t="s">
        <v>797</v>
      </c>
      <c r="Q243" s="92" t="s">
        <v>872</v>
      </c>
      <c r="R243" s="92"/>
      <c r="S243" s="307">
        <v>41.65350877192985</v>
      </c>
      <c r="T243" s="354">
        <v>234.3</v>
      </c>
      <c r="U243" s="308">
        <v>233.32280701754388</v>
      </c>
      <c r="V243" s="379">
        <f t="shared" si="19"/>
        <v>41.65350877192985</v>
      </c>
      <c r="W243" s="294">
        <v>0.9827586206896551</v>
      </c>
    </row>
    <row r="244" spans="1:23" ht="12.75">
      <c r="A244" s="91" t="s">
        <v>681</v>
      </c>
      <c r="B244" s="60">
        <v>7.07353</v>
      </c>
      <c r="C244" s="60">
        <v>13.55</v>
      </c>
      <c r="D244" s="60">
        <v>3.8</v>
      </c>
      <c r="E244" s="60">
        <v>3.56</v>
      </c>
      <c r="F244" s="60">
        <v>19.46</v>
      </c>
      <c r="G244" s="60">
        <f t="shared" si="16"/>
        <v>5.100000000000014</v>
      </c>
      <c r="H244" s="60">
        <f t="shared" si="15"/>
        <v>396.14262931034494</v>
      </c>
      <c r="I244" s="60">
        <f t="shared" si="17"/>
        <v>-4.368515797889856</v>
      </c>
      <c r="J244" s="239">
        <f t="shared" si="18"/>
        <v>-4.929918795786904</v>
      </c>
      <c r="K244" s="61">
        <v>32.1</v>
      </c>
      <c r="L244" s="61">
        <v>18.6</v>
      </c>
      <c r="M244" s="61">
        <v>21.2</v>
      </c>
      <c r="N244" s="61">
        <v>51.7</v>
      </c>
      <c r="O244" s="63" t="s">
        <v>179</v>
      </c>
      <c r="P244" s="92" t="s">
        <v>797</v>
      </c>
      <c r="Q244" s="92" t="s">
        <v>872</v>
      </c>
      <c r="R244" s="92"/>
      <c r="S244" s="307">
        <v>21.143383643383657</v>
      </c>
      <c r="T244" s="354">
        <v>218.2</v>
      </c>
      <c r="U244" s="308">
        <v>216.91470691470693</v>
      </c>
      <c r="V244" s="379">
        <f t="shared" si="19"/>
        <v>21.143383643383657</v>
      </c>
      <c r="W244" s="294">
        <v>0.9824137931034482</v>
      </c>
    </row>
    <row r="245" spans="1:23" ht="12.75">
      <c r="A245" s="91" t="s">
        <v>1357</v>
      </c>
      <c r="B245" s="60">
        <v>7.0943345</v>
      </c>
      <c r="C245" s="60">
        <v>13.61</v>
      </c>
      <c r="D245" s="60">
        <v>4.59</v>
      </c>
      <c r="E245" s="60">
        <v>3.6</v>
      </c>
      <c r="F245" s="60">
        <v>19.6</v>
      </c>
      <c r="G245" s="60">
        <f t="shared" si="16"/>
        <v>4.919999999999995</v>
      </c>
      <c r="H245" s="60">
        <f t="shared" si="15"/>
        <v>433.16369827586226</v>
      </c>
      <c r="I245" s="60">
        <f t="shared" si="17"/>
        <v>-4.616520529877107</v>
      </c>
      <c r="J245" s="239">
        <f t="shared" si="18"/>
        <v>-5.132679207316915</v>
      </c>
      <c r="K245" s="96">
        <v>26.1</v>
      </c>
      <c r="L245" s="61">
        <v>17.3</v>
      </c>
      <c r="M245" s="61">
        <v>22.6</v>
      </c>
      <c r="N245" s="61">
        <v>50.26</v>
      </c>
      <c r="O245" s="63" t="s">
        <v>410</v>
      </c>
      <c r="P245" s="92" t="s">
        <v>788</v>
      </c>
      <c r="Q245" s="92" t="s">
        <v>863</v>
      </c>
      <c r="R245" s="92"/>
      <c r="S245" s="307">
        <v>28.499894766381395</v>
      </c>
      <c r="T245" s="354">
        <v>223.94000000000003</v>
      </c>
      <c r="U245" s="308">
        <v>222.79991581310512</v>
      </c>
      <c r="V245" s="379">
        <f t="shared" si="19"/>
        <v>28.499894766381395</v>
      </c>
      <c r="W245" s="294">
        <v>0.9830344827586207</v>
      </c>
    </row>
    <row r="246" spans="1:23" ht="12.75">
      <c r="A246" s="91" t="s">
        <v>1359</v>
      </c>
      <c r="B246" s="60">
        <v>7.0943345</v>
      </c>
      <c r="C246" s="60">
        <v>13.61</v>
      </c>
      <c r="D246" s="60">
        <v>3.9</v>
      </c>
      <c r="E246" s="60">
        <v>3.7</v>
      </c>
      <c r="F246" s="60">
        <v>19.56</v>
      </c>
      <c r="G246" s="60">
        <f t="shared" si="16"/>
        <v>4.919999999999995</v>
      </c>
      <c r="H246" s="60">
        <f t="shared" si="15"/>
        <v>414.95932327586235</v>
      </c>
      <c r="I246" s="60">
        <f t="shared" si="17"/>
        <v>-4.470055267297969</v>
      </c>
      <c r="J246" s="239">
        <f t="shared" si="18"/>
        <v>-5.0075117961871065</v>
      </c>
      <c r="K246" s="61">
        <v>26.1</v>
      </c>
      <c r="L246" s="61">
        <v>17.3</v>
      </c>
      <c r="M246" s="61">
        <v>22.6</v>
      </c>
      <c r="N246" s="61">
        <v>50.26</v>
      </c>
      <c r="O246" s="63" t="s">
        <v>410</v>
      </c>
      <c r="P246" s="92" t="s">
        <v>788</v>
      </c>
      <c r="Q246" s="92" t="s">
        <v>863</v>
      </c>
      <c r="R246" s="92"/>
      <c r="S246" s="307">
        <v>24.875912024694884</v>
      </c>
      <c r="T246" s="354">
        <v>221.09000000000003</v>
      </c>
      <c r="U246" s="308">
        <v>219.9007296197559</v>
      </c>
      <c r="V246" s="379">
        <f t="shared" si="19"/>
        <v>24.875912024694884</v>
      </c>
      <c r="W246" s="294">
        <v>0.9830344827586207</v>
      </c>
    </row>
    <row r="247" spans="1:23" ht="12.75">
      <c r="A247" s="91" t="s">
        <v>1027</v>
      </c>
      <c r="B247" s="60">
        <v>7.098495399999999</v>
      </c>
      <c r="C247" s="60">
        <v>13.4</v>
      </c>
      <c r="D247" s="60">
        <v>3.728</v>
      </c>
      <c r="E247" s="60">
        <v>3.478</v>
      </c>
      <c r="F247" s="60">
        <v>19.26</v>
      </c>
      <c r="G247" s="60">
        <f t="shared" si="16"/>
        <v>6.939999999999986</v>
      </c>
      <c r="H247" s="60">
        <f t="shared" si="15"/>
        <v>378.0593965517241</v>
      </c>
      <c r="I247" s="60">
        <f t="shared" si="17"/>
        <v>-4.36560036790112</v>
      </c>
      <c r="J247" s="239">
        <f t="shared" si="18"/>
        <v>-4.952120292604992</v>
      </c>
      <c r="K247" s="96">
        <v>25.2</v>
      </c>
      <c r="L247" s="61">
        <v>17.5</v>
      </c>
      <c r="M247" s="61">
        <v>23.8</v>
      </c>
      <c r="N247" s="61">
        <v>48.733</v>
      </c>
      <c r="O247" s="63" t="s">
        <v>169</v>
      </c>
      <c r="P247" s="92" t="s">
        <v>788</v>
      </c>
      <c r="Q247" s="92" t="s">
        <v>863</v>
      </c>
      <c r="R247" s="92"/>
      <c r="S247" s="307">
        <v>17.655267434466175</v>
      </c>
      <c r="T247" s="354">
        <v>215.94</v>
      </c>
      <c r="U247" s="308">
        <v>214.12421394757294</v>
      </c>
      <c r="V247" s="379">
        <f t="shared" si="19"/>
        <v>17.655267434466175</v>
      </c>
      <c r="W247" s="294">
        <v>0.9760689655172414</v>
      </c>
    </row>
    <row r="248" spans="1:23" ht="12.75">
      <c r="A248" s="91" t="s">
        <v>369</v>
      </c>
      <c r="B248" s="60">
        <v>7.115138999999999</v>
      </c>
      <c r="C248" s="60">
        <v>13.62</v>
      </c>
      <c r="D248" s="60">
        <v>3.89</v>
      </c>
      <c r="E248" s="60">
        <v>3.64</v>
      </c>
      <c r="F248" s="60">
        <v>19.43</v>
      </c>
      <c r="G248" s="60">
        <f t="shared" si="16"/>
        <v>9.199999999999992</v>
      </c>
      <c r="H248" s="60">
        <f t="shared" si="15"/>
        <v>439.7538362068967</v>
      </c>
      <c r="I248" s="60">
        <f t="shared" si="17"/>
        <v>-4.852096367280659</v>
      </c>
      <c r="J248" s="239">
        <f t="shared" si="18"/>
        <v>-5.360955754089549</v>
      </c>
      <c r="K248" s="61">
        <v>23.24</v>
      </c>
      <c r="L248" s="61">
        <v>16.01</v>
      </c>
      <c r="M248" s="61">
        <v>19.86</v>
      </c>
      <c r="N248" s="61">
        <v>39.34</v>
      </c>
      <c r="O248" s="63" t="s">
        <v>334</v>
      </c>
      <c r="P248" s="92" t="s">
        <v>797</v>
      </c>
      <c r="Q248" s="92" t="s">
        <v>872</v>
      </c>
      <c r="R248" s="92"/>
      <c r="S248" s="307">
        <v>30.266203703703738</v>
      </c>
      <c r="T248" s="354">
        <v>226.3</v>
      </c>
      <c r="U248" s="308">
        <v>224.212962962963</v>
      </c>
      <c r="V248" s="379">
        <f t="shared" si="19"/>
        <v>30.266203703703738</v>
      </c>
      <c r="W248" s="294">
        <v>0.9682758620689655</v>
      </c>
    </row>
    <row r="249" spans="1:23" ht="12.75">
      <c r="A249" s="91" t="s">
        <v>684</v>
      </c>
      <c r="B249" s="60">
        <v>7.1359435</v>
      </c>
      <c r="C249" s="60">
        <v>13.46</v>
      </c>
      <c r="D249" s="60">
        <v>3.79</v>
      </c>
      <c r="E249" s="60">
        <v>3.52</v>
      </c>
      <c r="F249" s="60">
        <v>19.37</v>
      </c>
      <c r="G249" s="60">
        <f t="shared" si="16"/>
        <v>5.489999999999985</v>
      </c>
      <c r="H249" s="60">
        <f t="shared" si="15"/>
        <v>393.38939655172413</v>
      </c>
      <c r="I249" s="60">
        <f t="shared" si="17"/>
        <v>-4.428226497339615</v>
      </c>
      <c r="J249" s="239">
        <f t="shared" si="18"/>
        <v>-4.993313693314441</v>
      </c>
      <c r="K249" s="61">
        <v>25</v>
      </c>
      <c r="L249" s="61">
        <v>19.3</v>
      </c>
      <c r="M249" s="61">
        <v>23.6</v>
      </c>
      <c r="N249" s="61">
        <v>50.67</v>
      </c>
      <c r="O249" s="63" t="s">
        <v>179</v>
      </c>
      <c r="P249" s="92" t="s">
        <v>788</v>
      </c>
      <c r="Q249" s="92" t="s">
        <v>863</v>
      </c>
      <c r="R249" s="92"/>
      <c r="S249" s="307">
        <v>20.623176689747282</v>
      </c>
      <c r="T249" s="354">
        <v>217.89000000000001</v>
      </c>
      <c r="U249" s="308">
        <v>216.49854135179783</v>
      </c>
      <c r="V249" s="379">
        <f t="shared" si="19"/>
        <v>20.623176689747282</v>
      </c>
      <c r="W249" s="294">
        <v>0.9810689655172414</v>
      </c>
    </row>
    <row r="250" spans="1:23" ht="12.75">
      <c r="A250" s="91" t="s">
        <v>1385</v>
      </c>
      <c r="B250" s="60">
        <v>7.1359435</v>
      </c>
      <c r="C250" s="60">
        <v>13.46</v>
      </c>
      <c r="D250" s="60">
        <v>3.95</v>
      </c>
      <c r="E250" s="60">
        <v>3.75</v>
      </c>
      <c r="F250" s="60">
        <v>19.47</v>
      </c>
      <c r="G250" s="60">
        <f t="shared" si="16"/>
        <v>5.489999999999985</v>
      </c>
      <c r="H250" s="60">
        <f t="shared" si="15"/>
        <v>410.31627155172407</v>
      </c>
      <c r="I250" s="60">
        <f t="shared" si="17"/>
        <v>-4.511187397429449</v>
      </c>
      <c r="J250" s="239">
        <f t="shared" si="18"/>
        <v>-5.05436064117929</v>
      </c>
      <c r="K250" s="61">
        <v>25</v>
      </c>
      <c r="L250" s="61">
        <v>19.3</v>
      </c>
      <c r="M250" s="61">
        <v>21.6</v>
      </c>
      <c r="N250" s="61">
        <v>50.67</v>
      </c>
      <c r="O250" s="63" t="s">
        <v>179</v>
      </c>
      <c r="P250" s="92" t="s">
        <v>788</v>
      </c>
      <c r="Q250" s="92" t="s">
        <v>863</v>
      </c>
      <c r="R250" s="92"/>
      <c r="S250" s="307">
        <v>23.999595796281312</v>
      </c>
      <c r="T250" s="354">
        <v>220.54000000000002</v>
      </c>
      <c r="U250" s="308">
        <v>219.19967663702505</v>
      </c>
      <c r="V250" s="379">
        <f t="shared" si="19"/>
        <v>23.999595796281312</v>
      </c>
      <c r="W250" s="294">
        <v>0.9810689655172414</v>
      </c>
    </row>
    <row r="251" spans="1:25" s="16" customFormat="1" ht="12.75">
      <c r="A251" s="91" t="s">
        <v>787</v>
      </c>
      <c r="B251" s="60">
        <v>7.1359435</v>
      </c>
      <c r="C251" s="60">
        <v>13.54</v>
      </c>
      <c r="D251" s="60">
        <v>3.8</v>
      </c>
      <c r="E251" s="60">
        <v>3.6</v>
      </c>
      <c r="F251" s="60">
        <v>19.46</v>
      </c>
      <c r="G251" s="60">
        <f t="shared" si="16"/>
        <v>6.350000000000008</v>
      </c>
      <c r="H251" s="60">
        <f t="shared" si="15"/>
        <v>397.4972198275863</v>
      </c>
      <c r="I251" s="60">
        <f t="shared" si="17"/>
        <v>-4.383340954635322</v>
      </c>
      <c r="J251" s="239">
        <f t="shared" si="18"/>
        <v>-4.942948927126373</v>
      </c>
      <c r="K251" s="61">
        <v>23.5</v>
      </c>
      <c r="L251" s="61">
        <v>17.4</v>
      </c>
      <c r="M251" s="61">
        <v>23.7</v>
      </c>
      <c r="N251" s="61">
        <v>49.3</v>
      </c>
      <c r="O251" s="63" t="s">
        <v>210</v>
      </c>
      <c r="P251" s="92" t="s">
        <v>788</v>
      </c>
      <c r="Q251" s="92" t="s">
        <v>863</v>
      </c>
      <c r="R251" s="92"/>
      <c r="S251" s="307">
        <v>21.507579763793423</v>
      </c>
      <c r="T251" s="354">
        <v>218.8</v>
      </c>
      <c r="U251" s="308">
        <v>217.20606381103474</v>
      </c>
      <c r="V251" s="379">
        <f t="shared" si="19"/>
        <v>21.507579763793423</v>
      </c>
      <c r="W251" s="294">
        <v>0.978103448275862</v>
      </c>
      <c r="Y251"/>
    </row>
    <row r="252" spans="1:25" s="39" customFormat="1" ht="12.75">
      <c r="A252" s="91" t="s">
        <v>201</v>
      </c>
      <c r="B252" s="60">
        <v>7.159868674999999</v>
      </c>
      <c r="C252" s="60">
        <v>13.48</v>
      </c>
      <c r="D252" s="60">
        <v>3.751</v>
      </c>
      <c r="E252" s="60">
        <v>3.498</v>
      </c>
      <c r="F252" s="60">
        <v>19.39</v>
      </c>
      <c r="G252" s="60">
        <f t="shared" si="16"/>
        <v>3.7990000000000004</v>
      </c>
      <c r="H252" s="60">
        <f t="shared" si="15"/>
        <v>399.3412249999999</v>
      </c>
      <c r="I252" s="60">
        <f t="shared" si="17"/>
        <v>-4.473441458213298</v>
      </c>
      <c r="J252" s="239">
        <f t="shared" si="18"/>
        <v>-5.030624255355516</v>
      </c>
      <c r="K252" s="61">
        <v>26.9</v>
      </c>
      <c r="L252" s="61">
        <v>16.9</v>
      </c>
      <c r="M252" s="61">
        <v>20.6</v>
      </c>
      <c r="N252" s="61">
        <v>50.73</v>
      </c>
      <c r="O252" s="60" t="s">
        <v>245</v>
      </c>
      <c r="P252" s="358" t="s">
        <v>799</v>
      </c>
      <c r="Q252" s="358" t="s">
        <v>863</v>
      </c>
      <c r="R252" s="358"/>
      <c r="S252" s="380">
        <v>21.681528017022984</v>
      </c>
      <c r="T252" s="354">
        <v>218.297</v>
      </c>
      <c r="U252" s="294">
        <v>217.3452224136184</v>
      </c>
      <c r="V252" s="379">
        <f t="shared" si="19"/>
        <v>21.681528017022984</v>
      </c>
      <c r="W252" s="294">
        <v>0.9869</v>
      </c>
      <c r="Y252"/>
    </row>
    <row r="253" spans="1:25" s="16" customFormat="1" ht="12.75">
      <c r="A253" s="94" t="s">
        <v>1181</v>
      </c>
      <c r="B253" s="65">
        <v>7.156747999999999</v>
      </c>
      <c r="C253" s="65">
        <v>13.25</v>
      </c>
      <c r="D253" s="65">
        <v>3.71</v>
      </c>
      <c r="E253" s="65">
        <v>3.44</v>
      </c>
      <c r="F253" s="65">
        <v>19.14</v>
      </c>
      <c r="G253" s="60">
        <f t="shared" si="16"/>
        <v>5.489999999999985</v>
      </c>
      <c r="H253" s="60">
        <f t="shared" si="15"/>
        <v>467.99539655172396</v>
      </c>
      <c r="I253" s="60">
        <f t="shared" si="17"/>
        <v>-5.412415811467376</v>
      </c>
      <c r="J253" s="239">
        <f t="shared" si="18"/>
        <v>-5.892201303748994</v>
      </c>
      <c r="K253" s="66">
        <v>19.91</v>
      </c>
      <c r="L253" s="66">
        <v>15.3</v>
      </c>
      <c r="M253" s="66">
        <v>21.9</v>
      </c>
      <c r="N253" s="66">
        <v>197.98</v>
      </c>
      <c r="O253" s="68" t="s">
        <v>241</v>
      </c>
      <c r="P253" s="95" t="s">
        <v>798</v>
      </c>
      <c r="Q253" s="95" t="s">
        <v>863</v>
      </c>
      <c r="R253" s="95"/>
      <c r="S253" s="313">
        <v>35.50490316684822</v>
      </c>
      <c r="T253" s="356">
        <v>229.57</v>
      </c>
      <c r="U253" s="308">
        <v>228.40392253347858</v>
      </c>
      <c r="V253" s="379">
        <f t="shared" si="19"/>
        <v>35.50490316684822</v>
      </c>
      <c r="W253" s="294">
        <v>0.9810689655172414</v>
      </c>
      <c r="Y253"/>
    </row>
    <row r="254" spans="1:25" s="16" customFormat="1" ht="12.75">
      <c r="A254" s="94" t="s">
        <v>1207</v>
      </c>
      <c r="B254" s="65">
        <v>7.156747999999999</v>
      </c>
      <c r="C254" s="65">
        <v>13.25</v>
      </c>
      <c r="D254" s="65">
        <v>3.57</v>
      </c>
      <c r="E254" s="65">
        <v>3.57</v>
      </c>
      <c r="F254" s="65">
        <v>19.13</v>
      </c>
      <c r="G254" s="60">
        <f t="shared" si="16"/>
        <v>5.489999999999985</v>
      </c>
      <c r="H254" s="60">
        <f t="shared" si="15"/>
        <v>479.8761465517239</v>
      </c>
      <c r="I254" s="60">
        <f t="shared" si="17"/>
        <v>-5.531291627717071</v>
      </c>
      <c r="J254" s="239">
        <f t="shared" si="18"/>
        <v>-5.999816656650257</v>
      </c>
      <c r="K254" s="66">
        <v>19.92</v>
      </c>
      <c r="L254" s="66">
        <v>15.3</v>
      </c>
      <c r="M254" s="66">
        <v>22</v>
      </c>
      <c r="N254" s="66">
        <v>198.171</v>
      </c>
      <c r="O254" s="68" t="s">
        <v>241</v>
      </c>
      <c r="P254" s="95" t="s">
        <v>798</v>
      </c>
      <c r="Q254" s="95" t="s">
        <v>863</v>
      </c>
      <c r="R254" s="95" t="s">
        <v>1190</v>
      </c>
      <c r="S254" s="313">
        <v>37.874767143509835</v>
      </c>
      <c r="T254" s="356">
        <v>231.42999999999998</v>
      </c>
      <c r="U254" s="308">
        <v>230.29981371480787</v>
      </c>
      <c r="V254" s="379">
        <f t="shared" si="19"/>
        <v>37.874767143509835</v>
      </c>
      <c r="W254" s="294">
        <v>0.9810689655172414</v>
      </c>
      <c r="Y254"/>
    </row>
    <row r="255" spans="1:23" ht="12.75">
      <c r="A255" s="94" t="s">
        <v>1208</v>
      </c>
      <c r="B255" s="65">
        <v>7.156747999999999</v>
      </c>
      <c r="C255" s="65">
        <v>13.25</v>
      </c>
      <c r="D255" s="65">
        <v>3.57</v>
      </c>
      <c r="E255" s="65">
        <v>3.57</v>
      </c>
      <c r="F255" s="65">
        <v>19.13</v>
      </c>
      <c r="G255" s="60">
        <f t="shared" si="16"/>
        <v>5.489999999999985</v>
      </c>
      <c r="H255" s="60">
        <f t="shared" si="15"/>
        <v>451.70727155172403</v>
      </c>
      <c r="I255" s="60">
        <f t="shared" si="17"/>
        <v>-5.268570818595347</v>
      </c>
      <c r="J255" s="239">
        <f t="shared" si="18"/>
        <v>-5.764704701310286</v>
      </c>
      <c r="K255" s="66">
        <v>19.91</v>
      </c>
      <c r="L255" s="66">
        <v>15.3</v>
      </c>
      <c r="M255" s="66">
        <v>22</v>
      </c>
      <c r="N255" s="66">
        <v>197.9</v>
      </c>
      <c r="O255" s="68" t="s">
        <v>241</v>
      </c>
      <c r="P255" s="95" t="s">
        <v>798</v>
      </c>
      <c r="Q255" s="95" t="s">
        <v>863</v>
      </c>
      <c r="R255" s="95" t="s">
        <v>1190</v>
      </c>
      <c r="S255" s="313">
        <v>32.2558961020702</v>
      </c>
      <c r="T255" s="356">
        <v>227.02</v>
      </c>
      <c r="U255" s="308">
        <v>225.80471688165616</v>
      </c>
      <c r="V255" s="379">
        <f t="shared" si="19"/>
        <v>32.2558961020702</v>
      </c>
      <c r="W255" s="294">
        <v>0.9810689655172414</v>
      </c>
    </row>
    <row r="256" spans="1:23" ht="12.75">
      <c r="A256" s="91" t="s">
        <v>940</v>
      </c>
      <c r="B256" s="60">
        <v>7.2607705000000005</v>
      </c>
      <c r="C256" s="60">
        <v>13.67</v>
      </c>
      <c r="D256" s="60">
        <v>3.85</v>
      </c>
      <c r="E256" s="60">
        <v>3.6</v>
      </c>
      <c r="F256" s="60">
        <v>19.55</v>
      </c>
      <c r="G256" s="60">
        <f t="shared" si="16"/>
        <v>6.099999999999984</v>
      </c>
      <c r="H256" s="60">
        <f t="shared" si="15"/>
        <v>412.6840517241378</v>
      </c>
      <c r="I256" s="60">
        <f t="shared" si="17"/>
        <v>-4.4561768578549845</v>
      </c>
      <c r="J256" s="239">
        <f t="shared" si="18"/>
        <v>-4.996419660894571</v>
      </c>
      <c r="K256" s="61">
        <v>23.6</v>
      </c>
      <c r="L256" s="61">
        <v>16.8</v>
      </c>
      <c r="M256" s="61">
        <v>21.9</v>
      </c>
      <c r="N256" s="61">
        <v>45.4</v>
      </c>
      <c r="O256" s="63" t="s">
        <v>371</v>
      </c>
      <c r="P256" s="92" t="s">
        <v>797</v>
      </c>
      <c r="Q256" s="92" t="s">
        <v>872</v>
      </c>
      <c r="R256" s="92"/>
      <c r="S256" s="307">
        <v>24.52448045086296</v>
      </c>
      <c r="T256" s="354">
        <v>221.1</v>
      </c>
      <c r="U256" s="308">
        <v>219.61958436069037</v>
      </c>
      <c r="V256" s="379">
        <f t="shared" si="19"/>
        <v>24.52448045086296</v>
      </c>
      <c r="W256" s="294">
        <v>0.9789655172413794</v>
      </c>
    </row>
    <row r="257" spans="1:23" ht="12.75">
      <c r="A257" s="91" t="s">
        <v>974</v>
      </c>
      <c r="B257" s="60">
        <v>7.289688754999999</v>
      </c>
      <c r="C257" s="60">
        <v>13.85</v>
      </c>
      <c r="D257" s="60">
        <v>3.9895</v>
      </c>
      <c r="E257" s="60">
        <v>3.985</v>
      </c>
      <c r="F257" s="60">
        <v>19.78</v>
      </c>
      <c r="G257" s="60">
        <f t="shared" si="16"/>
        <v>10.73000000000001</v>
      </c>
      <c r="H257" s="60">
        <f t="shared" si="15"/>
        <v>548.9492500000001</v>
      </c>
      <c r="I257" s="60">
        <f t="shared" si="17"/>
        <v>-5.465321960644133</v>
      </c>
      <c r="J257" s="239">
        <f t="shared" si="18"/>
        <v>-5.877599487178475</v>
      </c>
      <c r="K257" s="61">
        <v>21.57</v>
      </c>
      <c r="L257" s="61">
        <v>14</v>
      </c>
      <c r="M257" s="61">
        <v>18.5</v>
      </c>
      <c r="N257" s="61">
        <v>203</v>
      </c>
      <c r="O257" s="63" t="s">
        <v>319</v>
      </c>
      <c r="P257" s="92" t="s">
        <v>798</v>
      </c>
      <c r="Q257" s="92" t="s">
        <v>863</v>
      </c>
      <c r="R257" s="92"/>
      <c r="S257" s="307">
        <v>52.6220145379024</v>
      </c>
      <c r="T257" s="354">
        <v>243.87</v>
      </c>
      <c r="U257" s="308">
        <v>242.09761163032192</v>
      </c>
      <c r="V257" s="379">
        <f t="shared" si="19"/>
        <v>52.6220145379024</v>
      </c>
      <c r="W257" s="294">
        <v>0.963</v>
      </c>
    </row>
    <row r="258" spans="1:23" ht="12.75">
      <c r="A258" s="91" t="s">
        <v>975</v>
      </c>
      <c r="B258" s="60">
        <v>7.289688754999999</v>
      </c>
      <c r="C258" s="60">
        <v>13.85</v>
      </c>
      <c r="D258" s="60">
        <v>3.9895</v>
      </c>
      <c r="E258" s="60">
        <v>3.985</v>
      </c>
      <c r="F258" s="60">
        <v>19.78</v>
      </c>
      <c r="G258" s="60">
        <f t="shared" si="16"/>
        <v>10.73000000000001</v>
      </c>
      <c r="H258" s="60">
        <f t="shared" si="15"/>
        <v>521.8662500000002</v>
      </c>
      <c r="I258" s="60">
        <f t="shared" si="17"/>
        <v>-5.245592111825058</v>
      </c>
      <c r="J258" s="239">
        <f t="shared" si="18"/>
        <v>-5.6782333913257155</v>
      </c>
      <c r="K258" s="61">
        <v>21.57</v>
      </c>
      <c r="L258" s="61">
        <v>14</v>
      </c>
      <c r="M258" s="61">
        <v>18.5</v>
      </c>
      <c r="N258" s="61">
        <v>203</v>
      </c>
      <c r="O258" s="63" t="s">
        <v>319</v>
      </c>
      <c r="P258" s="92" t="s">
        <v>798</v>
      </c>
      <c r="Q258" s="92" t="s">
        <v>863</v>
      </c>
      <c r="R258" s="92"/>
      <c r="S258" s="307">
        <v>47.11838006230533</v>
      </c>
      <c r="T258" s="354">
        <v>239.63</v>
      </c>
      <c r="U258" s="308">
        <v>237.69470404984426</v>
      </c>
      <c r="V258" s="379">
        <f t="shared" si="19"/>
        <v>47.11838006230533</v>
      </c>
      <c r="W258" s="294">
        <v>0.963</v>
      </c>
    </row>
    <row r="259" spans="1:23" ht="12.75">
      <c r="A259" s="91" t="s">
        <v>1360</v>
      </c>
      <c r="B259" s="60">
        <v>7.4272065</v>
      </c>
      <c r="C259" s="60">
        <v>13.93</v>
      </c>
      <c r="D259" s="60">
        <v>4.126</v>
      </c>
      <c r="E259" s="60">
        <v>3.892</v>
      </c>
      <c r="F259" s="60">
        <v>19.9</v>
      </c>
      <c r="G259" s="60">
        <f t="shared" si="16"/>
        <v>4.68999999999999</v>
      </c>
      <c r="H259" s="60">
        <f t="shared" si="15"/>
        <v>531.2845086206896</v>
      </c>
      <c r="I259" s="60">
        <f t="shared" si="17"/>
        <v>-5.203271527841274</v>
      </c>
      <c r="J259" s="239">
        <f t="shared" si="18"/>
        <v>-5.628606731636516</v>
      </c>
      <c r="K259" s="61">
        <v>21.72</v>
      </c>
      <c r="L259" s="61">
        <v>13.8</v>
      </c>
      <c r="M259" s="61">
        <v>18.5</v>
      </c>
      <c r="N259" s="61">
        <v>48.8</v>
      </c>
      <c r="O259" s="63" t="s">
        <v>169</v>
      </c>
      <c r="P259" s="92" t="s">
        <v>1268</v>
      </c>
      <c r="Q259" s="92" t="s">
        <v>863</v>
      </c>
      <c r="R259" s="92"/>
      <c r="S259" s="307">
        <v>47.9942869159861</v>
      </c>
      <c r="T259" s="354">
        <v>239.23</v>
      </c>
      <c r="U259" s="308">
        <v>238.39542953278888</v>
      </c>
      <c r="V259" s="379">
        <f t="shared" si="19"/>
        <v>47.9942869159861</v>
      </c>
      <c r="W259" s="294">
        <v>0.9838275862068966</v>
      </c>
    </row>
    <row r="260" spans="1:23" ht="12.75">
      <c r="A260" s="91" t="s">
        <v>372</v>
      </c>
      <c r="B260" s="60">
        <v>7.468815499999999</v>
      </c>
      <c r="C260" s="60">
        <v>13.3</v>
      </c>
      <c r="D260" s="60">
        <v>3.75</v>
      </c>
      <c r="E260" s="60">
        <v>3.52</v>
      </c>
      <c r="F260" s="60">
        <v>19.21</v>
      </c>
      <c r="G260" s="60">
        <f t="shared" si="16"/>
        <v>4.200000000000015</v>
      </c>
      <c r="H260" s="60">
        <f t="shared" si="15"/>
        <v>550.587974137931</v>
      </c>
      <c r="I260" s="60">
        <f t="shared" si="17"/>
        <v>-6.048267213642969</v>
      </c>
      <c r="J260" s="239">
        <f t="shared" si="18"/>
        <v>-6.459373956890467</v>
      </c>
      <c r="K260" s="61">
        <v>20.8</v>
      </c>
      <c r="L260" s="61">
        <v>15.1</v>
      </c>
      <c r="M260" s="61">
        <v>18.1</v>
      </c>
      <c r="N260" s="61">
        <v>50</v>
      </c>
      <c r="O260" s="63" t="s">
        <v>319</v>
      </c>
      <c r="P260" s="92" t="s">
        <v>824</v>
      </c>
      <c r="Q260" s="92"/>
      <c r="R260" s="92"/>
      <c r="S260" s="307">
        <v>51.74510146955914</v>
      </c>
      <c r="T260" s="354">
        <v>242.1</v>
      </c>
      <c r="U260" s="308">
        <v>241.3960811756473</v>
      </c>
      <c r="V260" s="379">
        <f t="shared" si="19"/>
        <v>51.74510146955914</v>
      </c>
      <c r="W260" s="294">
        <v>0.9855172413793103</v>
      </c>
    </row>
    <row r="261" spans="1:23" ht="12.75">
      <c r="A261" s="91" t="s">
        <v>373</v>
      </c>
      <c r="B261" s="60">
        <v>7.468815499999999</v>
      </c>
      <c r="C261" s="60">
        <v>13.39</v>
      </c>
      <c r="D261" s="60">
        <v>3.75</v>
      </c>
      <c r="E261" s="60">
        <v>3.5</v>
      </c>
      <c r="F261" s="60">
        <v>19.32</v>
      </c>
      <c r="G261" s="60">
        <f t="shared" si="16"/>
        <v>4.499999999999993</v>
      </c>
      <c r="H261" s="60">
        <f t="shared" si="15"/>
        <v>456.73577586206886</v>
      </c>
      <c r="I261" s="60">
        <f t="shared" si="17"/>
        <v>-5.12665030987236</v>
      </c>
      <c r="J261" s="239">
        <f t="shared" si="18"/>
        <v>-5.617619311349834</v>
      </c>
      <c r="K261" s="61">
        <v>25.6</v>
      </c>
      <c r="L261" s="61">
        <v>15.3</v>
      </c>
      <c r="M261" s="61">
        <v>19.6</v>
      </c>
      <c r="N261" s="61">
        <v>50</v>
      </c>
      <c r="O261" s="63" t="s">
        <v>248</v>
      </c>
      <c r="P261" s="92" t="s">
        <v>824</v>
      </c>
      <c r="Q261" s="92"/>
      <c r="R261" s="92"/>
      <c r="S261" s="307">
        <v>33.14360770577931</v>
      </c>
      <c r="T261" s="354">
        <v>227.5</v>
      </c>
      <c r="U261" s="308">
        <v>226.51488616462345</v>
      </c>
      <c r="V261" s="379">
        <f t="shared" si="19"/>
        <v>33.14360770577931</v>
      </c>
      <c r="W261" s="294">
        <v>0.9844827586206897</v>
      </c>
    </row>
    <row r="262" spans="1:23" ht="12.75">
      <c r="A262" s="91" t="s">
        <v>838</v>
      </c>
      <c r="B262" s="60">
        <v>7.510424499999999</v>
      </c>
      <c r="C262" s="60">
        <v>13.63</v>
      </c>
      <c r="D262" s="60">
        <v>3.94</v>
      </c>
      <c r="E262" s="60">
        <v>3.7</v>
      </c>
      <c r="F262" s="60">
        <v>19.53</v>
      </c>
      <c r="G262" s="60">
        <f t="shared" si="16"/>
        <v>2.5999999999999925</v>
      </c>
      <c r="H262" s="60">
        <f t="shared" si="15"/>
        <v>584.4196982758621</v>
      </c>
      <c r="I262" s="60">
        <f t="shared" si="17"/>
        <v>-5.987248457091013</v>
      </c>
      <c r="J262" s="239">
        <f t="shared" si="18"/>
        <v>-6.375588582434517</v>
      </c>
      <c r="K262" s="61">
        <v>21.2</v>
      </c>
      <c r="L262" s="61">
        <v>14.3</v>
      </c>
      <c r="M262" s="61">
        <v>17.4</v>
      </c>
      <c r="N262" s="61">
        <v>51.4</v>
      </c>
      <c r="O262" s="63" t="s">
        <v>176</v>
      </c>
      <c r="P262" s="92" t="s">
        <v>797</v>
      </c>
      <c r="Q262" s="92" t="s">
        <v>872</v>
      </c>
      <c r="R262" s="92"/>
      <c r="S262" s="307">
        <v>58.137613082811406</v>
      </c>
      <c r="T262" s="354">
        <v>246.9</v>
      </c>
      <c r="U262" s="308">
        <v>246.51009046624912</v>
      </c>
      <c r="V262" s="379">
        <f t="shared" si="19"/>
        <v>58.137613082811406</v>
      </c>
      <c r="W262" s="294">
        <v>0.9910344827586207</v>
      </c>
    </row>
    <row r="263" spans="1:23" ht="12.75">
      <c r="A263" s="91" t="s">
        <v>374</v>
      </c>
      <c r="B263" s="60">
        <v>7.510424499999999</v>
      </c>
      <c r="C263" s="60">
        <v>13.67</v>
      </c>
      <c r="D263" s="60">
        <v>4</v>
      </c>
      <c r="E263" s="60">
        <v>3.78</v>
      </c>
      <c r="F263" s="60">
        <v>19.57</v>
      </c>
      <c r="G263" s="60">
        <f t="shared" si="16"/>
        <v>5.3999999999999915</v>
      </c>
      <c r="H263" s="60">
        <f t="shared" si="15"/>
        <v>596.7541810344826</v>
      </c>
      <c r="I263" s="60">
        <f t="shared" si="17"/>
        <v>-6.037954704837247</v>
      </c>
      <c r="J263" s="239">
        <f t="shared" si="18"/>
        <v>-6.418609728684562</v>
      </c>
      <c r="K263" s="61">
        <v>21.3</v>
      </c>
      <c r="L263" s="61">
        <v>13.9</v>
      </c>
      <c r="M263" s="61">
        <v>18</v>
      </c>
      <c r="N263" s="61">
        <v>53.5</v>
      </c>
      <c r="O263" s="63" t="s">
        <v>245</v>
      </c>
      <c r="P263" s="92" t="s">
        <v>797</v>
      </c>
      <c r="Q263" s="92" t="s">
        <v>872</v>
      </c>
      <c r="R263" s="92"/>
      <c r="S263" s="307">
        <v>61.16918482080109</v>
      </c>
      <c r="T263" s="354">
        <v>249.7</v>
      </c>
      <c r="U263" s="308">
        <v>248.93534785664087</v>
      </c>
      <c r="V263" s="379">
        <f t="shared" si="19"/>
        <v>61.16918482080109</v>
      </c>
      <c r="W263" s="294">
        <v>0.9813793103448276</v>
      </c>
    </row>
    <row r="264" spans="1:23" ht="12.75">
      <c r="A264" s="91" t="s">
        <v>375</v>
      </c>
      <c r="B264" s="60">
        <v>7.572838</v>
      </c>
      <c r="C264" s="60">
        <v>13.75</v>
      </c>
      <c r="D264" s="60">
        <v>3.94</v>
      </c>
      <c r="E264" s="60">
        <v>3.71</v>
      </c>
      <c r="F264" s="60">
        <v>19.69</v>
      </c>
      <c r="G264" s="60">
        <f t="shared" si="16"/>
        <v>4.220000000000002</v>
      </c>
      <c r="H264" s="60">
        <f t="shared" si="15"/>
        <v>480.2858275862069</v>
      </c>
      <c r="I264" s="60">
        <f t="shared" si="17"/>
        <v>-4.974997715402392</v>
      </c>
      <c r="J264" s="239">
        <f t="shared" si="18"/>
        <v>-5.443143881364364</v>
      </c>
      <c r="K264" s="61">
        <v>19.7</v>
      </c>
      <c r="L264" s="61">
        <v>14.4</v>
      </c>
      <c r="M264" s="61">
        <v>19.3</v>
      </c>
      <c r="N264" s="61">
        <v>204.9</v>
      </c>
      <c r="O264" s="63" t="s">
        <v>176</v>
      </c>
      <c r="P264" s="92" t="s">
        <v>798</v>
      </c>
      <c r="Q264" s="92" t="s">
        <v>863</v>
      </c>
      <c r="R264" s="92"/>
      <c r="S264" s="307">
        <v>37.78780880397509</v>
      </c>
      <c r="T264" s="354">
        <v>231.1</v>
      </c>
      <c r="U264" s="308">
        <v>230.23024704318007</v>
      </c>
      <c r="V264" s="379">
        <f t="shared" si="19"/>
        <v>37.78780880397509</v>
      </c>
      <c r="W264" s="294">
        <v>0.985448275862069</v>
      </c>
    </row>
    <row r="265" spans="1:23" ht="12.75">
      <c r="A265" s="91" t="s">
        <v>91</v>
      </c>
      <c r="B265" s="60">
        <v>7.572838</v>
      </c>
      <c r="C265" s="60">
        <v>13.75</v>
      </c>
      <c r="D265" s="60">
        <v>3.94</v>
      </c>
      <c r="E265" s="60">
        <v>3.71</v>
      </c>
      <c r="F265" s="60">
        <v>19.69</v>
      </c>
      <c r="G265" s="60">
        <f t="shared" si="16"/>
        <v>4.220000000000002</v>
      </c>
      <c r="H265" s="60">
        <f t="shared" si="15"/>
        <v>480.2858275862069</v>
      </c>
      <c r="I265" s="60">
        <f t="shared" si="17"/>
        <v>-4.974997715402392</v>
      </c>
      <c r="J265" s="239">
        <f t="shared" si="18"/>
        <v>-5.443143881364364</v>
      </c>
      <c r="K265" s="61">
        <v>19.7</v>
      </c>
      <c r="L265" s="61">
        <v>14.4</v>
      </c>
      <c r="M265" s="61">
        <v>19.3</v>
      </c>
      <c r="N265" s="61">
        <v>204.9</v>
      </c>
      <c r="O265" s="63" t="s">
        <v>176</v>
      </c>
      <c r="P265" s="92" t="s">
        <v>798</v>
      </c>
      <c r="Q265" s="92" t="s">
        <v>863</v>
      </c>
      <c r="R265" s="92"/>
      <c r="S265" s="307">
        <v>37.78780880397509</v>
      </c>
      <c r="T265" s="354">
        <v>231.1</v>
      </c>
      <c r="U265" s="308">
        <v>230.23024704318007</v>
      </c>
      <c r="V265" s="379">
        <f t="shared" si="19"/>
        <v>37.78780880397509</v>
      </c>
      <c r="W265" s="294">
        <v>0.985448275862069</v>
      </c>
    </row>
    <row r="266" spans="1:23" ht="12.75">
      <c r="A266" s="91" t="s">
        <v>1038</v>
      </c>
      <c r="B266" s="60">
        <v>7.8536987499999995</v>
      </c>
      <c r="C266" s="60">
        <v>13.87</v>
      </c>
      <c r="D266" s="60">
        <v>3.967</v>
      </c>
      <c r="E266" s="60">
        <v>3.728</v>
      </c>
      <c r="F266" s="60">
        <v>19.758</v>
      </c>
      <c r="G266" s="60">
        <f>290*(1-W266)</f>
        <v>5.1620000000000115</v>
      </c>
      <c r="H266" s="60">
        <f>(S266/1000*H$6+(1-S266/1000)*D$6)*W266+290*(1-W266)</f>
        <v>391.02704165750004</v>
      </c>
      <c r="I266" s="60">
        <f>F266+2.15-10*LOG((S266/1000*H$6+(1-S266/1000)*D$6)*W266+290*(1-W266))</f>
        <v>-4.014067922719338</v>
      </c>
      <c r="J266" s="239">
        <f>F266+2.15-10*LOG((S266/1000*H$6+(1-S266/1000)*D$6)*W266+290*(10^(0.1*M$6)-1)+290*(1-W266))</f>
        <v>-4.582355087668166</v>
      </c>
      <c r="K266" s="61">
        <v>29.52</v>
      </c>
      <c r="L266" s="61">
        <v>18.1</v>
      </c>
      <c r="M266" s="61">
        <v>20.63</v>
      </c>
      <c r="N266" s="61">
        <v>50.31</v>
      </c>
      <c r="O266" s="63" t="s">
        <v>241</v>
      </c>
      <c r="P266" s="92" t="s">
        <v>799</v>
      </c>
      <c r="Q266" s="92" t="s">
        <v>863</v>
      </c>
      <c r="R266" s="92"/>
      <c r="S266" s="307">
        <v>20.12875</v>
      </c>
      <c r="T266" s="354">
        <v>219.5</v>
      </c>
      <c r="U266" s="308">
        <v>216.103</v>
      </c>
      <c r="V266" s="379">
        <f t="shared" si="19"/>
        <v>20.12875000000001</v>
      </c>
      <c r="W266" s="294">
        <v>0.9822</v>
      </c>
    </row>
    <row r="267" spans="1:23" ht="12.75">
      <c r="A267" s="91" t="s">
        <v>1324</v>
      </c>
      <c r="B267" s="60">
        <v>7.8536987499999995</v>
      </c>
      <c r="C267" s="60">
        <v>13.82</v>
      </c>
      <c r="D267" s="60">
        <v>3.967</v>
      </c>
      <c r="E267" s="60">
        <v>3.706</v>
      </c>
      <c r="F267" s="60">
        <v>19.74</v>
      </c>
      <c r="G267" s="60">
        <f t="shared" si="16"/>
        <v>6.58999999999999</v>
      </c>
      <c r="H267" s="60">
        <f t="shared" si="15"/>
        <v>401.49271120689644</v>
      </c>
      <c r="I267" s="60">
        <f t="shared" si="17"/>
        <v>-4.146776654021025</v>
      </c>
      <c r="J267" s="239">
        <f t="shared" si="18"/>
        <v>-4.701156358737197</v>
      </c>
      <c r="K267" s="61">
        <v>25.77</v>
      </c>
      <c r="L267" s="61">
        <v>19.6</v>
      </c>
      <c r="M267" s="61">
        <v>23.5</v>
      </c>
      <c r="N267" s="61">
        <v>49.17</v>
      </c>
      <c r="O267" s="63" t="s">
        <v>210</v>
      </c>
      <c r="P267" s="92" t="s">
        <v>788</v>
      </c>
      <c r="Q267" s="92" t="s">
        <v>863</v>
      </c>
      <c r="R267" s="92"/>
      <c r="S267" s="307">
        <v>22.32587064676615</v>
      </c>
      <c r="T267" s="354">
        <v>219.5</v>
      </c>
      <c r="U267" s="308">
        <v>217.86069651741292</v>
      </c>
      <c r="V267" s="379">
        <f t="shared" si="19"/>
        <v>22.32587064676615</v>
      </c>
      <c r="W267" s="294">
        <v>0.9772758620689656</v>
      </c>
    </row>
    <row r="268" spans="1:23" ht="12.75">
      <c r="A268" s="91" t="s">
        <v>16</v>
      </c>
      <c r="B268" s="60">
        <v>7.8849054999999995</v>
      </c>
      <c r="C268" s="60">
        <v>14.07</v>
      </c>
      <c r="D268" s="60">
        <v>4.08</v>
      </c>
      <c r="E268" s="60">
        <v>3.9</v>
      </c>
      <c r="F268" s="60">
        <v>20</v>
      </c>
      <c r="G268" s="60">
        <f t="shared" si="16"/>
        <v>8.099999999999987</v>
      </c>
      <c r="H268" s="60">
        <f t="shared" si="15"/>
        <v>409.86914655172404</v>
      </c>
      <c r="I268" s="60">
        <f t="shared" si="17"/>
        <v>-3.9764522744884303</v>
      </c>
      <c r="J268" s="239">
        <f t="shared" si="18"/>
        <v>-4.520182471317344</v>
      </c>
      <c r="K268" s="61">
        <v>25.5</v>
      </c>
      <c r="L268" s="61">
        <v>17.2</v>
      </c>
      <c r="M268" s="61">
        <v>22.7</v>
      </c>
      <c r="N268" s="61">
        <v>48.3</v>
      </c>
      <c r="O268" s="63" t="s">
        <v>241</v>
      </c>
      <c r="P268" s="92" t="s">
        <v>799</v>
      </c>
      <c r="Q268" s="92" t="s">
        <v>863</v>
      </c>
      <c r="R268" s="92"/>
      <c r="S268" s="307">
        <v>24.131784320681078</v>
      </c>
      <c r="T268" s="354">
        <v>221.28</v>
      </c>
      <c r="U268" s="308">
        <v>219.30542745654486</v>
      </c>
      <c r="V268" s="379">
        <f t="shared" si="19"/>
        <v>24.131784320681078</v>
      </c>
      <c r="W268" s="294">
        <v>0.9720689655172414</v>
      </c>
    </row>
    <row r="269" spans="1:23" ht="12.75">
      <c r="A269" s="91" t="s">
        <v>17</v>
      </c>
      <c r="B269" s="60">
        <v>7.8849054999999995</v>
      </c>
      <c r="C269" s="60">
        <v>14.07</v>
      </c>
      <c r="D269" s="60">
        <v>4.1</v>
      </c>
      <c r="E269" s="60">
        <v>3.6</v>
      </c>
      <c r="F269" s="60">
        <v>19.99</v>
      </c>
      <c r="G269" s="60">
        <f t="shared" si="16"/>
        <v>7.809999999999987</v>
      </c>
      <c r="H269" s="60">
        <f t="shared" si="15"/>
        <v>403.09839655172414</v>
      </c>
      <c r="I269" s="60">
        <f t="shared" si="17"/>
        <v>-3.9141107061615408</v>
      </c>
      <c r="J269" s="239">
        <f t="shared" si="18"/>
        <v>-4.466416757271897</v>
      </c>
      <c r="K269" s="61">
        <v>25.5</v>
      </c>
      <c r="L269" s="61">
        <v>17.2</v>
      </c>
      <c r="M269" s="61">
        <v>22.7</v>
      </c>
      <c r="N269" s="61">
        <v>48.3</v>
      </c>
      <c r="O269" s="63" t="s">
        <v>241</v>
      </c>
      <c r="P269" s="92" t="s">
        <v>799</v>
      </c>
      <c r="Q269" s="92" t="s">
        <v>863</v>
      </c>
      <c r="R269" s="92"/>
      <c r="S269" s="307">
        <v>22.745313441298407</v>
      </c>
      <c r="T269" s="354">
        <v>220.13</v>
      </c>
      <c r="U269" s="308">
        <v>218.19625075303873</v>
      </c>
      <c r="V269" s="379">
        <f t="shared" si="19"/>
        <v>22.745313441298407</v>
      </c>
      <c r="W269" s="294">
        <v>0.9730689655172414</v>
      </c>
    </row>
    <row r="270" spans="1:23" ht="12.75">
      <c r="A270" s="91" t="s">
        <v>61</v>
      </c>
      <c r="B270" s="60">
        <v>7.9015490999999995</v>
      </c>
      <c r="C270" s="60">
        <v>14.33</v>
      </c>
      <c r="D270" s="60">
        <v>4.269</v>
      </c>
      <c r="E270" s="60">
        <v>4.032</v>
      </c>
      <c r="F270" s="60">
        <v>20.26</v>
      </c>
      <c r="G270" s="60">
        <f t="shared" si="16"/>
        <v>6.079999999999996</v>
      </c>
      <c r="H270" s="60">
        <f t="shared" si="15"/>
        <v>458.2026982758621</v>
      </c>
      <c r="I270" s="60">
        <f t="shared" si="17"/>
        <v>-4.200576423454503</v>
      </c>
      <c r="J270" s="239">
        <f t="shared" si="18"/>
        <v>-4.690058939392646</v>
      </c>
      <c r="K270" s="61">
        <v>23.94</v>
      </c>
      <c r="L270" s="61">
        <v>16.1</v>
      </c>
      <c r="M270" s="61">
        <v>21.7</v>
      </c>
      <c r="N270" s="61">
        <v>48.128</v>
      </c>
      <c r="O270" s="63" t="s">
        <v>20</v>
      </c>
      <c r="P270" s="92" t="s">
        <v>799</v>
      </c>
      <c r="Q270" s="92" t="s">
        <v>863</v>
      </c>
      <c r="R270" s="92"/>
      <c r="S270" s="307">
        <v>33.62126655395887</v>
      </c>
      <c r="T270" s="354">
        <v>228.22000000000003</v>
      </c>
      <c r="U270" s="308">
        <v>226.8970132431671</v>
      </c>
      <c r="V270" s="379">
        <f t="shared" si="19"/>
        <v>33.62126655395887</v>
      </c>
      <c r="W270" s="294">
        <v>0.9790344827586207</v>
      </c>
    </row>
    <row r="271" spans="1:23" ht="12.75">
      <c r="A271" s="91" t="s">
        <v>62</v>
      </c>
      <c r="B271" s="60">
        <v>7.9015490999999995</v>
      </c>
      <c r="C271" s="60">
        <v>14.33</v>
      </c>
      <c r="D271" s="60">
        <v>4.24</v>
      </c>
      <c r="E271" s="60">
        <v>4.019</v>
      </c>
      <c r="F271" s="60">
        <v>20.25</v>
      </c>
      <c r="G271" s="60">
        <f t="shared" si="16"/>
        <v>6.079999999999996</v>
      </c>
      <c r="H271" s="60">
        <f t="shared" si="15"/>
        <v>456.9890732758618</v>
      </c>
      <c r="I271" s="60">
        <f t="shared" si="17"/>
        <v>-4.199058161032635</v>
      </c>
      <c r="J271" s="239">
        <f t="shared" si="18"/>
        <v>-4.689769841842235</v>
      </c>
      <c r="K271" s="61">
        <v>23.94</v>
      </c>
      <c r="L271" s="61">
        <v>16.1</v>
      </c>
      <c r="M271" s="61">
        <v>21.7</v>
      </c>
      <c r="N271" s="61">
        <v>48.128</v>
      </c>
      <c r="O271" s="63" t="s">
        <v>20</v>
      </c>
      <c r="P271" s="92" t="s">
        <v>799</v>
      </c>
      <c r="Q271" s="92" t="s">
        <v>863</v>
      </c>
      <c r="R271" s="92"/>
      <c r="S271" s="307">
        <v>33.37868061425748</v>
      </c>
      <c r="T271" s="354">
        <v>228.02999999999997</v>
      </c>
      <c r="U271" s="308">
        <v>226.702944491406</v>
      </c>
      <c r="V271" s="379">
        <f t="shared" si="19"/>
        <v>33.37868061425748</v>
      </c>
      <c r="W271" s="294">
        <v>0.9790344827586207</v>
      </c>
    </row>
    <row r="272" spans="1:23" ht="12.75">
      <c r="A272" s="91" t="s">
        <v>495</v>
      </c>
      <c r="B272" s="60">
        <v>7.9265145</v>
      </c>
      <c r="C272" s="60">
        <v>14.06</v>
      </c>
      <c r="D272" s="60">
        <v>4.045</v>
      </c>
      <c r="E272" s="60">
        <v>3.82</v>
      </c>
      <c r="F272" s="60">
        <v>19.98</v>
      </c>
      <c r="G272" s="60">
        <f t="shared" si="16"/>
        <v>6.770000000000009</v>
      </c>
      <c r="H272" s="60">
        <f t="shared" si="15"/>
        <v>395.4510172413792</v>
      </c>
      <c r="I272" s="60">
        <f t="shared" si="17"/>
        <v>-3.840926970392193</v>
      </c>
      <c r="J272" s="239">
        <f t="shared" si="18"/>
        <v>-4.403250907012858</v>
      </c>
      <c r="K272" s="61">
        <v>26.26</v>
      </c>
      <c r="L272" s="61">
        <v>16.7</v>
      </c>
      <c r="M272" s="61">
        <v>22.6</v>
      </c>
      <c r="N272" s="61">
        <v>49.48</v>
      </c>
      <c r="O272" s="63" t="s">
        <v>410</v>
      </c>
      <c r="P272" s="92" t="s">
        <v>1031</v>
      </c>
      <c r="Q272" s="92" t="s">
        <v>863</v>
      </c>
      <c r="R272" s="92"/>
      <c r="S272" s="307">
        <v>21.129470748155192</v>
      </c>
      <c r="T272" s="354">
        <v>218.60999999999999</v>
      </c>
      <c r="U272" s="308">
        <v>216.90357659852415</v>
      </c>
      <c r="V272" s="379">
        <f t="shared" si="19"/>
        <v>21.129470748155192</v>
      </c>
      <c r="W272" s="294">
        <v>0.9766551724137931</v>
      </c>
    </row>
    <row r="273" spans="1:23" ht="12.75">
      <c r="A273" s="91" t="s">
        <v>496</v>
      </c>
      <c r="B273" s="60">
        <v>7.9265145</v>
      </c>
      <c r="C273" s="60">
        <v>14.06</v>
      </c>
      <c r="D273" s="60">
        <v>4.2</v>
      </c>
      <c r="E273" s="60">
        <v>4</v>
      </c>
      <c r="F273" s="60">
        <v>20.05</v>
      </c>
      <c r="G273" s="60">
        <f t="shared" si="16"/>
        <v>6.679999999999984</v>
      </c>
      <c r="H273" s="60">
        <f t="shared" si="15"/>
        <v>407.3185517241381</v>
      </c>
      <c r="I273" s="60">
        <f t="shared" si="17"/>
        <v>-3.8993419090588546</v>
      </c>
      <c r="J273" s="239">
        <f t="shared" si="18"/>
        <v>-4.446271206267539</v>
      </c>
      <c r="K273" s="61">
        <v>26.26</v>
      </c>
      <c r="L273" s="61">
        <v>16.7</v>
      </c>
      <c r="M273" s="61">
        <v>22.6</v>
      </c>
      <c r="N273" s="61">
        <v>49.48</v>
      </c>
      <c r="O273" s="63" t="s">
        <v>410</v>
      </c>
      <c r="P273" s="92" t="s">
        <v>1031</v>
      </c>
      <c r="Q273" s="92" t="s">
        <v>863</v>
      </c>
      <c r="R273" s="92"/>
      <c r="S273" s="307">
        <v>23.499929408442775</v>
      </c>
      <c r="T273" s="354">
        <v>220.44000000000003</v>
      </c>
      <c r="U273" s="308">
        <v>218.79994352675422</v>
      </c>
      <c r="V273" s="379">
        <f t="shared" si="19"/>
        <v>23.499929408442775</v>
      </c>
      <c r="W273" s="294">
        <v>0.9769655172413794</v>
      </c>
    </row>
    <row r="274" spans="1:23" ht="12.75">
      <c r="A274" s="91" t="s">
        <v>376</v>
      </c>
      <c r="B274" s="60">
        <v>7.9681235</v>
      </c>
      <c r="C274" s="60">
        <v>14.17</v>
      </c>
      <c r="D274" s="60">
        <v>4.21</v>
      </c>
      <c r="E274" s="60">
        <v>4</v>
      </c>
      <c r="F274" s="60">
        <v>20.11</v>
      </c>
      <c r="G274" s="60">
        <f t="shared" si="16"/>
        <v>6.900000000000011</v>
      </c>
      <c r="H274" s="60">
        <f aca="true" t="shared" si="20" ref="H274:H338">(S274/1000*H$6+(1-S274/1000)*D$6)*W274+290*(1-W274)</f>
        <v>515.2144396551723</v>
      </c>
      <c r="I274" s="60">
        <f t="shared" si="17"/>
        <v>-4.859880262746657</v>
      </c>
      <c r="J274" s="239">
        <f t="shared" si="18"/>
        <v>-5.297834808728108</v>
      </c>
      <c r="K274" s="61">
        <v>25.6</v>
      </c>
      <c r="L274" s="61">
        <v>13.6</v>
      </c>
      <c r="M274" s="61">
        <v>17.9</v>
      </c>
      <c r="N274" s="61">
        <v>26.8</v>
      </c>
      <c r="O274" s="63" t="s">
        <v>377</v>
      </c>
      <c r="P274" s="92" t="s">
        <v>797</v>
      </c>
      <c r="Q274" s="92" t="s">
        <v>872</v>
      </c>
      <c r="R274" s="92"/>
      <c r="S274" s="307">
        <v>45.14747439067467</v>
      </c>
      <c r="T274" s="354">
        <v>237.4</v>
      </c>
      <c r="U274" s="308">
        <v>236.11797951253973</v>
      </c>
      <c r="V274" s="379">
        <f t="shared" si="19"/>
        <v>45.14747439067467</v>
      </c>
      <c r="W274" s="294">
        <v>0.9762068965517241</v>
      </c>
    </row>
    <row r="275" spans="1:23" ht="12.75">
      <c r="A275" s="91" t="s">
        <v>1038</v>
      </c>
      <c r="B275" s="60">
        <v>7.961882149999999</v>
      </c>
      <c r="C275" s="60">
        <v>13.86</v>
      </c>
      <c r="D275" s="60">
        <v>3.917</v>
      </c>
      <c r="E275" s="60">
        <v>3.684</v>
      </c>
      <c r="F275" s="60">
        <v>19.73</v>
      </c>
      <c r="G275" s="60">
        <f t="shared" si="16"/>
        <v>5.650999999999985</v>
      </c>
      <c r="H275" s="60">
        <f t="shared" si="20"/>
        <v>381.48331681034466</v>
      </c>
      <c r="I275" s="60">
        <f t="shared" si="17"/>
        <v>-3.9347554995633764</v>
      </c>
      <c r="J275" s="239">
        <f t="shared" si="18"/>
        <v>-4.516348439904117</v>
      </c>
      <c r="K275" s="61">
        <v>25.3</v>
      </c>
      <c r="L275" s="61">
        <v>20.9</v>
      </c>
      <c r="M275" s="61">
        <v>24.5</v>
      </c>
      <c r="N275" s="61">
        <v>50.2</v>
      </c>
      <c r="O275" s="63" t="s">
        <v>334</v>
      </c>
      <c r="P275" s="92" t="s">
        <v>799</v>
      </c>
      <c r="Q275" s="92" t="s">
        <v>863</v>
      </c>
      <c r="R275" s="92"/>
      <c r="S275" s="307">
        <v>18.258592433945573</v>
      </c>
      <c r="T275" s="354">
        <v>216.076</v>
      </c>
      <c r="U275" s="308">
        <v>214.60687394715646</v>
      </c>
      <c r="V275" s="379">
        <f t="shared" si="19"/>
        <v>18.258592433945573</v>
      </c>
      <c r="W275" s="294">
        <v>0.9805137931034483</v>
      </c>
    </row>
    <row r="276" spans="1:23" ht="12.75">
      <c r="A276" s="91" t="s">
        <v>849</v>
      </c>
      <c r="B276" s="60">
        <v>7.9681235</v>
      </c>
      <c r="C276" s="60">
        <v>13.95</v>
      </c>
      <c r="D276" s="60">
        <v>3.94</v>
      </c>
      <c r="E276" s="60">
        <v>3.7</v>
      </c>
      <c r="F276" s="60">
        <v>19.84</v>
      </c>
      <c r="G276" s="60">
        <f aca="true" t="shared" si="21" ref="G276:G341">290*(1-W276)</f>
        <v>5.199999999999985</v>
      </c>
      <c r="H276" s="60">
        <f t="shared" si="20"/>
        <v>379.33689655172407</v>
      </c>
      <c r="I276" s="60">
        <f aca="true" t="shared" si="22" ref="I276:I341">F276+2.15-10*LOG((S276/1000*H$6+(1-S276/1000)*D$6)*W276+290*(1-W276))</f>
        <v>-3.8002508680903055</v>
      </c>
      <c r="J276" s="239">
        <f aca="true" t="shared" si="23" ref="J276:J341">F276+2.15-10*LOG((S276/1000*H$6+(1-S276/1000)*D$6)*W276+290*(10^(0.1*M$6)-1)+290*(1-W276))</f>
        <v>-4.384922737386855</v>
      </c>
      <c r="K276" s="61">
        <v>24.3</v>
      </c>
      <c r="L276" s="61">
        <v>18.7</v>
      </c>
      <c r="M276" s="61">
        <v>20.9</v>
      </c>
      <c r="N276" s="61">
        <v>49.7</v>
      </c>
      <c r="O276" s="63" t="s">
        <v>210</v>
      </c>
      <c r="P276" s="92" t="s">
        <v>797</v>
      </c>
      <c r="Q276" s="92" t="s">
        <v>872</v>
      </c>
      <c r="R276" s="92"/>
      <c r="S276" s="307">
        <v>17.801966292134814</v>
      </c>
      <c r="T276" s="354">
        <v>215.6</v>
      </c>
      <c r="U276" s="308">
        <v>214.24157303370785</v>
      </c>
      <c r="V276" s="379">
        <f t="shared" si="19"/>
        <v>17.801966292134814</v>
      </c>
      <c r="W276" s="294">
        <v>0.9820689655172414</v>
      </c>
    </row>
    <row r="277" spans="1:23" ht="12.75">
      <c r="A277" s="91" t="s">
        <v>1382</v>
      </c>
      <c r="B277" s="60">
        <v>7.9681235</v>
      </c>
      <c r="C277" s="60">
        <v>13.96</v>
      </c>
      <c r="D277" s="60">
        <v>3.967</v>
      </c>
      <c r="E277" s="60">
        <v>3.751</v>
      </c>
      <c r="F277" s="60">
        <v>19.86</v>
      </c>
      <c r="G277" s="60">
        <f t="shared" si="21"/>
        <v>6.973999999999988</v>
      </c>
      <c r="H277" s="60">
        <f t="shared" si="20"/>
        <v>371.33622241379305</v>
      </c>
      <c r="I277" s="60">
        <f t="shared" si="22"/>
        <v>-3.6876731504126283</v>
      </c>
      <c r="J277" s="239">
        <f t="shared" si="23"/>
        <v>-4.284115038473935</v>
      </c>
      <c r="K277" s="61">
        <v>28.48</v>
      </c>
      <c r="L277" s="61">
        <v>17.2</v>
      </c>
      <c r="M277" s="61">
        <v>23.9</v>
      </c>
      <c r="N277" s="61">
        <v>48.86</v>
      </c>
      <c r="O277" s="63" t="s">
        <v>278</v>
      </c>
      <c r="P277" s="92" t="s">
        <v>788</v>
      </c>
      <c r="Q277" s="92" t="s">
        <v>863</v>
      </c>
      <c r="R277" s="92"/>
      <c r="S277" s="307">
        <v>16.309279006169035</v>
      </c>
      <c r="T277" s="354">
        <v>214.898</v>
      </c>
      <c r="U277" s="308">
        <v>213.04742320493523</v>
      </c>
      <c r="V277" s="379">
        <f t="shared" si="19"/>
        <v>16.309279006169035</v>
      </c>
      <c r="W277" s="294">
        <v>0.9759517241379311</v>
      </c>
    </row>
    <row r="278" spans="1:23" ht="12.75">
      <c r="A278" s="91" t="s">
        <v>710</v>
      </c>
      <c r="B278" s="60">
        <v>7.988928</v>
      </c>
      <c r="C278" s="60">
        <v>14.08</v>
      </c>
      <c r="D278" s="60">
        <v>4.07</v>
      </c>
      <c r="E278" s="60">
        <v>3.85</v>
      </c>
      <c r="F278" s="60">
        <v>20.01</v>
      </c>
      <c r="G278" s="60">
        <f t="shared" si="21"/>
        <v>4.919999999999995</v>
      </c>
      <c r="H278" s="60">
        <f t="shared" si="20"/>
        <v>414.95932327586235</v>
      </c>
      <c r="I278" s="60">
        <f t="shared" si="22"/>
        <v>-4.020055267297966</v>
      </c>
      <c r="J278" s="239">
        <f t="shared" si="23"/>
        <v>-4.557511796187104</v>
      </c>
      <c r="K278" s="61">
        <v>27.4</v>
      </c>
      <c r="L278" s="61">
        <v>16.5</v>
      </c>
      <c r="M278" s="61">
        <v>23.6</v>
      </c>
      <c r="N278" s="61">
        <v>48.56</v>
      </c>
      <c r="O278" s="63" t="s">
        <v>225</v>
      </c>
      <c r="P278" s="92" t="s">
        <v>788</v>
      </c>
      <c r="Q278" s="92" t="s">
        <v>863</v>
      </c>
      <c r="R278" s="92"/>
      <c r="S278" s="307">
        <v>24.875912024694884</v>
      </c>
      <c r="T278" s="354">
        <v>221.09000000000003</v>
      </c>
      <c r="U278" s="308">
        <v>219.9007296197559</v>
      </c>
      <c r="V278" s="379">
        <f t="shared" si="19"/>
        <v>24.875912024694884</v>
      </c>
      <c r="W278" s="294">
        <v>0.9830344827586207</v>
      </c>
    </row>
    <row r="279" spans="1:23" ht="12.75">
      <c r="A279" s="91" t="s">
        <v>710</v>
      </c>
      <c r="B279" s="60">
        <v>8.0097325</v>
      </c>
      <c r="C279" s="60">
        <v>13.98</v>
      </c>
      <c r="D279" s="60">
        <v>4</v>
      </c>
      <c r="E279" s="60">
        <v>3.75</v>
      </c>
      <c r="F279" s="60">
        <v>19.89</v>
      </c>
      <c r="G279" s="60">
        <f t="shared" si="21"/>
        <v>6.979999999999994</v>
      </c>
      <c r="H279" s="60">
        <f t="shared" si="20"/>
        <v>384.04822844827595</v>
      </c>
      <c r="I279" s="60">
        <f t="shared" si="22"/>
        <v>-3.8038576612209454</v>
      </c>
      <c r="J279" s="239">
        <f t="shared" si="23"/>
        <v>-4.381813692630605</v>
      </c>
      <c r="K279" s="61">
        <v>27.42</v>
      </c>
      <c r="L279" s="61">
        <v>17.3</v>
      </c>
      <c r="M279" s="61">
        <v>24.6</v>
      </c>
      <c r="N279" s="61">
        <v>48.8</v>
      </c>
      <c r="O279" s="63" t="s">
        <v>206</v>
      </c>
      <c r="P279" s="92" t="s">
        <v>788</v>
      </c>
      <c r="Q279" s="92" t="s">
        <v>863</v>
      </c>
      <c r="R279" s="92"/>
      <c r="S279" s="307">
        <v>18.85864956540175</v>
      </c>
      <c r="T279" s="354">
        <v>216.89000000000001</v>
      </c>
      <c r="U279" s="308">
        <v>215.0869196523214</v>
      </c>
      <c r="V279" s="379">
        <f t="shared" si="19"/>
        <v>18.85864956540175</v>
      </c>
      <c r="W279" s="294">
        <v>0.9759310344827586</v>
      </c>
    </row>
    <row r="280" spans="1:23" ht="12.75">
      <c r="A280" s="91" t="s">
        <v>711</v>
      </c>
      <c r="B280" s="60">
        <v>8.0097325</v>
      </c>
      <c r="C280" s="60">
        <v>13.98</v>
      </c>
      <c r="D280" s="60">
        <v>4.06</v>
      </c>
      <c r="E280" s="60">
        <v>3.9</v>
      </c>
      <c r="F280" s="60">
        <v>19.93</v>
      </c>
      <c r="G280" s="60">
        <f t="shared" si="21"/>
        <v>6.979999999999994</v>
      </c>
      <c r="H280" s="60">
        <f t="shared" si="20"/>
        <v>393.50172844827597</v>
      </c>
      <c r="I280" s="60">
        <f t="shared" si="22"/>
        <v>-3.8694664432888253</v>
      </c>
      <c r="J280" s="239">
        <f t="shared" si="23"/>
        <v>-4.4344023767070695</v>
      </c>
      <c r="K280" s="61">
        <v>27.42</v>
      </c>
      <c r="L280" s="61">
        <v>17.3</v>
      </c>
      <c r="M280" s="61">
        <v>24.6</v>
      </c>
      <c r="N280" s="61">
        <v>48.8</v>
      </c>
      <c r="O280" s="63" t="s">
        <v>206</v>
      </c>
      <c r="P280" s="92" t="s">
        <v>788</v>
      </c>
      <c r="Q280" s="92" t="s">
        <v>863</v>
      </c>
      <c r="R280" s="92"/>
      <c r="S280" s="307">
        <v>20.75427531623209</v>
      </c>
      <c r="T280" s="354">
        <v>218.37</v>
      </c>
      <c r="U280" s="308">
        <v>216.60342025298567</v>
      </c>
      <c r="V280" s="379">
        <f t="shared" si="19"/>
        <v>20.75427531623209</v>
      </c>
      <c r="W280" s="294">
        <v>0.9759310344827586</v>
      </c>
    </row>
    <row r="281" spans="1:23" ht="12.75">
      <c r="A281" s="91" t="s">
        <v>786</v>
      </c>
      <c r="B281" s="60">
        <v>8.030536999999999</v>
      </c>
      <c r="C281" s="60">
        <v>13.98</v>
      </c>
      <c r="D281" s="60">
        <v>4.02</v>
      </c>
      <c r="E281" s="60">
        <v>3.77</v>
      </c>
      <c r="F281" s="60">
        <v>19.9</v>
      </c>
      <c r="G281" s="60">
        <f t="shared" si="21"/>
        <v>6.979999999999994</v>
      </c>
      <c r="H281" s="60">
        <f t="shared" si="20"/>
        <v>386.02835344827594</v>
      </c>
      <c r="I281" s="60">
        <f t="shared" si="22"/>
        <v>-3.8161920439688757</v>
      </c>
      <c r="J281" s="239">
        <f t="shared" si="23"/>
        <v>-4.391371370925519</v>
      </c>
      <c r="K281" s="61">
        <v>27.38</v>
      </c>
      <c r="L281" s="61">
        <v>17.3</v>
      </c>
      <c r="M281" s="61">
        <v>24.6</v>
      </c>
      <c r="N281" s="61">
        <v>48.7</v>
      </c>
      <c r="O281" s="63" t="s">
        <v>206</v>
      </c>
      <c r="P281" s="92" t="s">
        <v>788</v>
      </c>
      <c r="Q281" s="92" t="s">
        <v>863</v>
      </c>
      <c r="R281" s="92"/>
      <c r="S281" s="307">
        <v>19.255706310508103</v>
      </c>
      <c r="T281" s="354">
        <v>217.20000000000002</v>
      </c>
      <c r="U281" s="308">
        <v>215.40456504840648</v>
      </c>
      <c r="V281" s="379">
        <f t="shared" si="19"/>
        <v>19.255706310508103</v>
      </c>
      <c r="W281" s="294">
        <v>0.9759310344827586</v>
      </c>
    </row>
    <row r="282" spans="1:23" ht="12.75">
      <c r="A282" s="91" t="s">
        <v>945</v>
      </c>
      <c r="B282" s="60">
        <v>8.030536999999999</v>
      </c>
      <c r="C282" s="60">
        <v>13.85</v>
      </c>
      <c r="D282" s="60">
        <v>3.92</v>
      </c>
      <c r="E282" s="60">
        <v>3.66</v>
      </c>
      <c r="F282" s="60">
        <v>19.73</v>
      </c>
      <c r="G282" s="60">
        <f t="shared" si="21"/>
        <v>7.000000000000014</v>
      </c>
      <c r="H282" s="60">
        <f t="shared" si="20"/>
        <v>396.2087068965518</v>
      </c>
      <c r="I282" s="60">
        <f t="shared" si="22"/>
        <v>-4.099240151590603</v>
      </c>
      <c r="J282" s="239">
        <f t="shared" si="23"/>
        <v>-4.660555319774911</v>
      </c>
      <c r="K282" s="61">
        <v>25.7</v>
      </c>
      <c r="L282" s="61">
        <v>18.6</v>
      </c>
      <c r="M282" s="61">
        <v>21.1</v>
      </c>
      <c r="N282" s="61">
        <v>49.9</v>
      </c>
      <c r="O282" s="63" t="s">
        <v>159</v>
      </c>
      <c r="P282" s="92" t="s">
        <v>797</v>
      </c>
      <c r="Q282" s="92" t="s">
        <v>872</v>
      </c>
      <c r="R282" s="92"/>
      <c r="S282" s="307">
        <v>21.29858657243819</v>
      </c>
      <c r="T282" s="354">
        <v>218.8</v>
      </c>
      <c r="U282" s="308">
        <v>217.03886925795055</v>
      </c>
      <c r="V282" s="379">
        <f t="shared" si="19"/>
        <v>21.29858657243819</v>
      </c>
      <c r="W282" s="294">
        <v>0.9758620689655172</v>
      </c>
    </row>
    <row r="283" spans="1:23" ht="12.75">
      <c r="A283" s="91" t="s">
        <v>943</v>
      </c>
      <c r="B283" s="60">
        <v>8.155363999999999</v>
      </c>
      <c r="C283" s="60">
        <v>14.12</v>
      </c>
      <c r="D283" s="60">
        <v>4.05</v>
      </c>
      <c r="E283" s="60">
        <v>3.82</v>
      </c>
      <c r="F283" s="60">
        <v>20</v>
      </c>
      <c r="G283" s="60">
        <f t="shared" si="21"/>
        <v>6.000000000000012</v>
      </c>
      <c r="H283" s="60">
        <f t="shared" si="20"/>
        <v>406.4947844827587</v>
      </c>
      <c r="I283" s="60">
        <f t="shared" si="22"/>
        <v>-3.9405497776553844</v>
      </c>
      <c r="J283" s="239">
        <f t="shared" si="23"/>
        <v>-4.488520358754261</v>
      </c>
      <c r="K283" s="61">
        <v>22.5</v>
      </c>
      <c r="L283" s="61">
        <v>17</v>
      </c>
      <c r="M283" s="61">
        <v>23.2</v>
      </c>
      <c r="N283" s="61">
        <v>47.9</v>
      </c>
      <c r="O283" s="63" t="s">
        <v>378</v>
      </c>
      <c r="P283" s="92" t="s">
        <v>797</v>
      </c>
      <c r="Q283" s="92" t="s">
        <v>872</v>
      </c>
      <c r="R283" s="92"/>
      <c r="S283" s="307">
        <v>23.279049295774676</v>
      </c>
      <c r="T283" s="354">
        <v>220.10000000000002</v>
      </c>
      <c r="U283" s="308">
        <v>218.62323943661974</v>
      </c>
      <c r="V283" s="379">
        <f t="shared" si="19"/>
        <v>23.279049295774676</v>
      </c>
      <c r="W283" s="294">
        <v>0.9793103448275862</v>
      </c>
    </row>
    <row r="284" spans="1:23" ht="12.75">
      <c r="A284" s="91" t="s">
        <v>3</v>
      </c>
      <c r="B284" s="60">
        <v>8.1761685</v>
      </c>
      <c r="C284" s="60">
        <v>14.25</v>
      </c>
      <c r="D284" s="60">
        <v>4.24</v>
      </c>
      <c r="E284" s="60">
        <v>4.019</v>
      </c>
      <c r="F284" s="60">
        <v>20.21</v>
      </c>
      <c r="G284" s="60">
        <f t="shared" si="21"/>
        <v>4.640000000000004</v>
      </c>
      <c r="H284" s="60">
        <f t="shared" si="20"/>
        <v>508.0692499999999</v>
      </c>
      <c r="I284" s="60">
        <f t="shared" si="22"/>
        <v>-4.699229107940965</v>
      </c>
      <c r="J284" s="239">
        <f t="shared" si="23"/>
        <v>-5.143038471809099</v>
      </c>
      <c r="K284" s="61">
        <v>23.11</v>
      </c>
      <c r="L284" s="61">
        <v>13.6</v>
      </c>
      <c r="M284" s="61">
        <v>20.1</v>
      </c>
      <c r="N284" s="61">
        <v>46</v>
      </c>
      <c r="O284" s="63" t="s">
        <v>206</v>
      </c>
      <c r="P284" s="92" t="s">
        <v>1268</v>
      </c>
      <c r="Q284" s="92" t="s">
        <v>863</v>
      </c>
      <c r="R284" s="92"/>
      <c r="S284" s="307">
        <v>43.36890243902438</v>
      </c>
      <c r="T284" s="354">
        <v>235.57999999999998</v>
      </c>
      <c r="U284" s="308">
        <v>234.6951219512195</v>
      </c>
      <c r="V284" s="379">
        <f t="shared" si="19"/>
        <v>43.36890243902438</v>
      </c>
      <c r="W284" s="294">
        <v>0.984</v>
      </c>
    </row>
    <row r="285" spans="1:25" s="9" customFormat="1" ht="12.75">
      <c r="A285" s="91" t="s">
        <v>379</v>
      </c>
      <c r="B285" s="60">
        <v>8.2177775</v>
      </c>
      <c r="C285" s="60">
        <v>14.04</v>
      </c>
      <c r="D285" s="60">
        <v>4.02</v>
      </c>
      <c r="E285" s="60">
        <v>3.78</v>
      </c>
      <c r="F285" s="60">
        <v>19.91</v>
      </c>
      <c r="G285" s="60">
        <f t="shared" si="21"/>
        <v>7.809999999999987</v>
      </c>
      <c r="H285" s="60">
        <f t="shared" si="20"/>
        <v>473.1692715517241</v>
      </c>
      <c r="I285" s="60">
        <f t="shared" si="22"/>
        <v>-4.690165330208874</v>
      </c>
      <c r="J285" s="239">
        <f t="shared" si="23"/>
        <v>-5.164981164252431</v>
      </c>
      <c r="K285" s="61">
        <v>24.6</v>
      </c>
      <c r="L285" s="61">
        <v>18.6</v>
      </c>
      <c r="M285" s="61">
        <v>20.7</v>
      </c>
      <c r="N285" s="61">
        <v>99.2</v>
      </c>
      <c r="O285" s="63" t="s">
        <v>219</v>
      </c>
      <c r="P285" s="92" t="s">
        <v>799</v>
      </c>
      <c r="Q285" s="92" t="s">
        <v>863</v>
      </c>
      <c r="R285" s="92"/>
      <c r="S285" s="307">
        <v>36.83732591516353</v>
      </c>
      <c r="T285" s="354">
        <v>231.1</v>
      </c>
      <c r="U285" s="308">
        <v>229.46986073213083</v>
      </c>
      <c r="V285" s="379">
        <f t="shared" si="19"/>
        <v>36.83732591516353</v>
      </c>
      <c r="W285" s="294">
        <v>0.9730689655172414</v>
      </c>
      <c r="Y285"/>
    </row>
    <row r="286" spans="1:25" s="9" customFormat="1" ht="12.75">
      <c r="A286" s="91" t="s">
        <v>1063</v>
      </c>
      <c r="B286" s="60">
        <v>8.280191</v>
      </c>
      <c r="C286" s="60">
        <v>14.09</v>
      </c>
      <c r="D286" s="60">
        <v>4.05</v>
      </c>
      <c r="E286" s="60">
        <v>3.82</v>
      </c>
      <c r="F286" s="60">
        <v>20</v>
      </c>
      <c r="G286" s="60">
        <f t="shared" si="21"/>
        <v>5.800000000000005</v>
      </c>
      <c r="H286" s="60">
        <f t="shared" si="20"/>
        <v>398.5875000000001</v>
      </c>
      <c r="I286" s="60">
        <f t="shared" si="22"/>
        <v>-3.8552367478055842</v>
      </c>
      <c r="J286" s="239">
        <f t="shared" si="23"/>
        <v>-4.413408271457236</v>
      </c>
      <c r="K286" s="61">
        <v>28.3</v>
      </c>
      <c r="L286" s="61">
        <v>17.4</v>
      </c>
      <c r="M286" s="61">
        <v>20.4</v>
      </c>
      <c r="N286" s="61">
        <v>50.4</v>
      </c>
      <c r="O286" s="59" t="s">
        <v>210</v>
      </c>
      <c r="P286" s="93" t="s">
        <v>796</v>
      </c>
      <c r="Q286" s="93" t="s">
        <v>872</v>
      </c>
      <c r="R286" s="93"/>
      <c r="S286" s="310">
        <v>21.683673469387763</v>
      </c>
      <c r="T286" s="354">
        <v>218.8</v>
      </c>
      <c r="U286" s="308">
        <v>217.3469387755102</v>
      </c>
      <c r="V286" s="379">
        <f t="shared" si="19"/>
        <v>21.683673469387763</v>
      </c>
      <c r="W286" s="294">
        <v>0.98</v>
      </c>
      <c r="Y286"/>
    </row>
    <row r="287" spans="1:23" ht="12.75">
      <c r="A287" s="91" t="s">
        <v>1079</v>
      </c>
      <c r="B287" s="60">
        <v>8.280191</v>
      </c>
      <c r="C287" s="60">
        <v>14.09</v>
      </c>
      <c r="D287" s="60">
        <v>4.2</v>
      </c>
      <c r="E287" s="60">
        <v>4</v>
      </c>
      <c r="F287" s="60">
        <v>20.08</v>
      </c>
      <c r="G287" s="60">
        <f t="shared" si="21"/>
        <v>5.800000000000005</v>
      </c>
      <c r="H287" s="60">
        <f t="shared" si="20"/>
        <v>408.80750000000006</v>
      </c>
      <c r="I287" s="60">
        <f t="shared" si="22"/>
        <v>-3.8851885478501202</v>
      </c>
      <c r="J287" s="239">
        <f t="shared" si="23"/>
        <v>-4.430245758037749</v>
      </c>
      <c r="K287" s="61">
        <v>28.3</v>
      </c>
      <c r="L287" s="61">
        <v>17.4</v>
      </c>
      <c r="M287" s="61">
        <v>20.4</v>
      </c>
      <c r="N287" s="61">
        <v>50.4</v>
      </c>
      <c r="O287" s="59" t="s">
        <v>210</v>
      </c>
      <c r="P287" s="93" t="s">
        <v>796</v>
      </c>
      <c r="Q287" s="93" t="s">
        <v>872</v>
      </c>
      <c r="R287" s="93"/>
      <c r="S287" s="310">
        <v>23.724489795918373</v>
      </c>
      <c r="T287" s="354">
        <v>220.4</v>
      </c>
      <c r="U287" s="308">
        <v>218.9795918367347</v>
      </c>
      <c r="V287" s="379">
        <f t="shared" si="19"/>
        <v>23.724489795918373</v>
      </c>
      <c r="W287" s="294">
        <v>0.98</v>
      </c>
    </row>
    <row r="288" spans="1:23" ht="12.75">
      <c r="A288" s="91" t="s">
        <v>380</v>
      </c>
      <c r="B288" s="60">
        <v>8.3009955</v>
      </c>
      <c r="C288" s="60">
        <v>14.17</v>
      </c>
      <c r="D288" s="60">
        <v>4.24</v>
      </c>
      <c r="E288" s="60">
        <v>4.02</v>
      </c>
      <c r="F288" s="60">
        <v>20.14</v>
      </c>
      <c r="G288" s="60">
        <f t="shared" si="21"/>
        <v>6.800000000000007</v>
      </c>
      <c r="H288" s="60">
        <f t="shared" si="20"/>
        <v>543.5176724137929</v>
      </c>
      <c r="I288" s="60">
        <f t="shared" si="22"/>
        <v>-5.062136696863696</v>
      </c>
      <c r="J288" s="239">
        <f t="shared" si="23"/>
        <v>-5.478342976276874</v>
      </c>
      <c r="K288" s="61">
        <v>24</v>
      </c>
      <c r="L288" s="61">
        <v>13.3</v>
      </c>
      <c r="M288" s="61">
        <v>17.5</v>
      </c>
      <c r="N288" s="61">
        <v>45</v>
      </c>
      <c r="O288" s="63" t="s">
        <v>248</v>
      </c>
      <c r="P288" s="92" t="s">
        <v>797</v>
      </c>
      <c r="Q288" s="92" t="s">
        <v>872</v>
      </c>
      <c r="R288" s="92"/>
      <c r="S288" s="307">
        <v>50.803319209039515</v>
      </c>
      <c r="T288" s="354">
        <v>241.79999999999998</v>
      </c>
      <c r="U288" s="308">
        <v>240.6426553672316</v>
      </c>
      <c r="V288" s="379">
        <f t="shared" si="19"/>
        <v>50.803319209039515</v>
      </c>
      <c r="W288" s="294">
        <v>0.976551724137931</v>
      </c>
    </row>
    <row r="289" spans="1:23" ht="12.75">
      <c r="A289" s="91" t="s">
        <v>381</v>
      </c>
      <c r="B289" s="60">
        <v>8.342604499999998</v>
      </c>
      <c r="C289" s="60">
        <v>14.04</v>
      </c>
      <c r="D289" s="60">
        <v>4.16</v>
      </c>
      <c r="E289" s="60">
        <v>3.92</v>
      </c>
      <c r="F289" s="60">
        <v>19.91</v>
      </c>
      <c r="G289" s="60">
        <f t="shared" si="21"/>
        <v>6.4999999999999964</v>
      </c>
      <c r="H289" s="60">
        <f t="shared" si="20"/>
        <v>592.6573706896552</v>
      </c>
      <c r="I289" s="60">
        <f t="shared" si="22"/>
        <v>-5.668036899519084</v>
      </c>
      <c r="J289" s="239">
        <f t="shared" si="23"/>
        <v>-6.0512104935503075</v>
      </c>
      <c r="K289" s="61">
        <v>22.4</v>
      </c>
      <c r="L289" s="61">
        <v>14.3</v>
      </c>
      <c r="M289" s="61">
        <v>18.3</v>
      </c>
      <c r="N289" s="61">
        <v>41.5</v>
      </c>
      <c r="O289" s="63" t="s">
        <v>194</v>
      </c>
      <c r="P289" s="92" t="s">
        <v>797</v>
      </c>
      <c r="Q289" s="92" t="s">
        <v>872</v>
      </c>
      <c r="R289" s="92"/>
      <c r="S289" s="307">
        <v>60.586419753086425</v>
      </c>
      <c r="T289" s="354">
        <v>249.4</v>
      </c>
      <c r="U289" s="308">
        <v>248.46913580246914</v>
      </c>
      <c r="V289" s="379">
        <f t="shared" si="19"/>
        <v>60.586419753086425</v>
      </c>
      <c r="W289" s="294">
        <v>0.9775862068965517</v>
      </c>
    </row>
    <row r="290" spans="1:23" ht="12.75">
      <c r="A290" s="91" t="s">
        <v>382</v>
      </c>
      <c r="B290" s="60">
        <v>8.342604499999998</v>
      </c>
      <c r="C290" s="60">
        <v>14.11</v>
      </c>
      <c r="D290" s="60">
        <v>4.16</v>
      </c>
      <c r="E290" s="60">
        <v>3.87</v>
      </c>
      <c r="F290" s="60">
        <v>20.06</v>
      </c>
      <c r="G290" s="60">
        <f t="shared" si="21"/>
        <v>4.220000000000002</v>
      </c>
      <c r="H290" s="60">
        <f t="shared" si="20"/>
        <v>480.2858275862069</v>
      </c>
      <c r="I290" s="60">
        <f t="shared" si="22"/>
        <v>-4.604997715402394</v>
      </c>
      <c r="J290" s="239">
        <f t="shared" si="23"/>
        <v>-5.073143881364366</v>
      </c>
      <c r="K290" s="61">
        <v>23.78</v>
      </c>
      <c r="L290" s="61">
        <v>14.5</v>
      </c>
      <c r="M290" s="61">
        <v>19.6</v>
      </c>
      <c r="N290" s="61">
        <v>202.2</v>
      </c>
      <c r="O290" s="63" t="s">
        <v>319</v>
      </c>
      <c r="P290" s="92" t="s">
        <v>798</v>
      </c>
      <c r="Q290" s="92" t="s">
        <v>863</v>
      </c>
      <c r="R290" s="92"/>
      <c r="S290" s="307">
        <v>37.78780880397509</v>
      </c>
      <c r="T290" s="354">
        <v>231.1</v>
      </c>
      <c r="U290" s="308">
        <v>230.23024704318007</v>
      </c>
      <c r="V290" s="379">
        <f aca="true" t="shared" si="24" ref="V290:V357">(U290-200)*1.25</f>
        <v>37.78780880397509</v>
      </c>
      <c r="W290" s="294">
        <v>0.985448275862069</v>
      </c>
    </row>
    <row r="291" spans="1:23" ht="12.75">
      <c r="A291" s="91" t="s">
        <v>383</v>
      </c>
      <c r="B291" s="60">
        <v>8.342604499999998</v>
      </c>
      <c r="C291" s="60">
        <v>14.47</v>
      </c>
      <c r="D291" s="60">
        <v>4.38</v>
      </c>
      <c r="E291" s="60">
        <v>4.16</v>
      </c>
      <c r="F291" s="60">
        <v>20.43</v>
      </c>
      <c r="G291" s="60">
        <f t="shared" si="21"/>
        <v>6.900000000000011</v>
      </c>
      <c r="H291" s="60">
        <f t="shared" si="20"/>
        <v>532.4606896551725</v>
      </c>
      <c r="I291" s="60">
        <f t="shared" si="22"/>
        <v>-4.682875503341975</v>
      </c>
      <c r="J291" s="239">
        <f t="shared" si="23"/>
        <v>-5.107315611380322</v>
      </c>
      <c r="K291" s="61">
        <v>19.6</v>
      </c>
      <c r="L291" s="61">
        <v>14.2</v>
      </c>
      <c r="M291" s="61">
        <v>17.3</v>
      </c>
      <c r="N291" s="61">
        <v>50.01</v>
      </c>
      <c r="O291" s="63" t="s">
        <v>230</v>
      </c>
      <c r="P291" s="92" t="s">
        <v>797</v>
      </c>
      <c r="Q291" s="92" t="s">
        <v>872</v>
      </c>
      <c r="R291" s="92"/>
      <c r="S291" s="307">
        <v>48.60473330978454</v>
      </c>
      <c r="T291" s="354">
        <v>240.1</v>
      </c>
      <c r="U291" s="308">
        <v>238.88378664782763</v>
      </c>
      <c r="V291" s="379">
        <f t="shared" si="24"/>
        <v>48.60473330978454</v>
      </c>
      <c r="W291" s="294">
        <v>0.9762068965517241</v>
      </c>
    </row>
    <row r="292" spans="1:23" ht="12.75">
      <c r="A292" s="91" t="s">
        <v>1217</v>
      </c>
      <c r="B292" s="60">
        <v>8.342604499999998</v>
      </c>
      <c r="C292" s="60">
        <v>14.47</v>
      </c>
      <c r="D292" s="60">
        <v>4.27</v>
      </c>
      <c r="E292" s="60">
        <v>4.27</v>
      </c>
      <c r="F292" s="60">
        <v>20.43</v>
      </c>
      <c r="G292" s="60">
        <f t="shared" si="21"/>
        <v>6.900000000000011</v>
      </c>
      <c r="H292" s="60">
        <f t="shared" si="20"/>
        <v>531.1831896551723</v>
      </c>
      <c r="I292" s="60">
        <f t="shared" si="22"/>
        <v>-4.672443224677966</v>
      </c>
      <c r="J292" s="239">
        <f t="shared" si="23"/>
        <v>-5.097855710887828</v>
      </c>
      <c r="K292" s="61">
        <v>19.56</v>
      </c>
      <c r="L292" s="61">
        <v>14.2</v>
      </c>
      <c r="M292" s="61">
        <v>17.3</v>
      </c>
      <c r="N292" s="61">
        <v>50.01</v>
      </c>
      <c r="O292" s="63" t="s">
        <v>230</v>
      </c>
      <c r="P292" s="92" t="s">
        <v>797</v>
      </c>
      <c r="Q292" s="92" t="s">
        <v>872</v>
      </c>
      <c r="R292" s="92" t="s">
        <v>1190</v>
      </c>
      <c r="S292" s="307">
        <v>48.348640056517134</v>
      </c>
      <c r="T292" s="354">
        <v>239.9</v>
      </c>
      <c r="U292" s="308">
        <v>238.6789120452137</v>
      </c>
      <c r="V292" s="379">
        <f t="shared" si="24"/>
        <v>48.348640056517134</v>
      </c>
      <c r="W292" s="294">
        <v>0.9762068965517241</v>
      </c>
    </row>
    <row r="293" spans="1:23" ht="12.75">
      <c r="A293" s="91" t="s">
        <v>1218</v>
      </c>
      <c r="B293" s="60">
        <v>8.342604499999998</v>
      </c>
      <c r="C293" s="60">
        <v>14.47</v>
      </c>
      <c r="D293" s="60">
        <v>4.27</v>
      </c>
      <c r="E293" s="60">
        <v>4.27</v>
      </c>
      <c r="F293" s="60">
        <v>20.43</v>
      </c>
      <c r="G293" s="60">
        <f t="shared" si="21"/>
        <v>6.900000000000011</v>
      </c>
      <c r="H293" s="60">
        <f t="shared" si="20"/>
        <v>496.69068965517243</v>
      </c>
      <c r="I293" s="60">
        <f t="shared" si="22"/>
        <v>-4.380860193282626</v>
      </c>
      <c r="J293" s="239">
        <f t="shared" si="23"/>
        <v>-4.834323693982007</v>
      </c>
      <c r="K293" s="61">
        <v>19.56</v>
      </c>
      <c r="L293" s="61">
        <v>14.2</v>
      </c>
      <c r="M293" s="61">
        <v>17.3</v>
      </c>
      <c r="N293" s="61">
        <v>50.01</v>
      </c>
      <c r="O293" s="63" t="s">
        <v>230</v>
      </c>
      <c r="P293" s="92" t="s">
        <v>797</v>
      </c>
      <c r="Q293" s="92" t="s">
        <v>872</v>
      </c>
      <c r="R293" s="92" t="s">
        <v>1190</v>
      </c>
      <c r="S293" s="307">
        <v>41.43412221829742</v>
      </c>
      <c r="T293" s="354">
        <v>234.5</v>
      </c>
      <c r="U293" s="308">
        <v>233.14729777463793</v>
      </c>
      <c r="V293" s="379">
        <f t="shared" si="24"/>
        <v>41.43412221829742</v>
      </c>
      <c r="W293" s="294">
        <v>0.9762068965517241</v>
      </c>
    </row>
    <row r="294" spans="1:23" ht="12.75">
      <c r="A294" s="91" t="s">
        <v>384</v>
      </c>
      <c r="B294" s="60">
        <v>8.3842135</v>
      </c>
      <c r="C294" s="60">
        <v>14.09</v>
      </c>
      <c r="D294" s="60">
        <v>4.21</v>
      </c>
      <c r="E294" s="60">
        <v>3.97</v>
      </c>
      <c r="F294" s="60">
        <v>20</v>
      </c>
      <c r="G294" s="60">
        <f t="shared" si="21"/>
        <v>5.4200000000000115</v>
      </c>
      <c r="H294" s="60">
        <f t="shared" si="20"/>
        <v>477.90703448275883</v>
      </c>
      <c r="I294" s="60">
        <f t="shared" si="22"/>
        <v>-4.643434231020059</v>
      </c>
      <c r="J294" s="239">
        <f t="shared" si="23"/>
        <v>-5.113788845237167</v>
      </c>
      <c r="K294" s="61">
        <v>19.51</v>
      </c>
      <c r="L294" s="61">
        <v>14.4</v>
      </c>
      <c r="M294" s="61">
        <v>18.3</v>
      </c>
      <c r="N294" s="61">
        <v>194.49</v>
      </c>
      <c r="O294" s="63" t="s">
        <v>177</v>
      </c>
      <c r="P294" s="92" t="s">
        <v>798</v>
      </c>
      <c r="Q294" s="92" t="s">
        <v>863</v>
      </c>
      <c r="R294" s="92"/>
      <c r="S294" s="307">
        <v>37.47276688453162</v>
      </c>
      <c r="T294" s="354">
        <v>231.1</v>
      </c>
      <c r="U294" s="308">
        <v>229.9782135076253</v>
      </c>
      <c r="V294" s="379">
        <f t="shared" si="24"/>
        <v>37.47276688453162</v>
      </c>
      <c r="W294" s="294">
        <v>0.9813103448275862</v>
      </c>
    </row>
    <row r="295" spans="1:23" ht="12.75">
      <c r="A295" s="91" t="s">
        <v>362</v>
      </c>
      <c r="B295" s="60">
        <v>8.405018</v>
      </c>
      <c r="C295" s="60">
        <v>14.13</v>
      </c>
      <c r="D295" s="60">
        <v>4.27</v>
      </c>
      <c r="E295" s="60">
        <v>4.07</v>
      </c>
      <c r="F295" s="60">
        <v>20.09</v>
      </c>
      <c r="G295" s="60">
        <f t="shared" si="21"/>
        <v>5.100000000000014</v>
      </c>
      <c r="H295" s="60">
        <f t="shared" si="20"/>
        <v>587.7676293103448</v>
      </c>
      <c r="I295" s="60">
        <f t="shared" si="22"/>
        <v>-5.4520566407920725</v>
      </c>
      <c r="J295" s="239">
        <f t="shared" si="23"/>
        <v>-5.838280274303596</v>
      </c>
      <c r="K295" s="61">
        <v>24</v>
      </c>
      <c r="L295" s="61">
        <v>12.19</v>
      </c>
      <c r="M295" s="61">
        <v>17.6</v>
      </c>
      <c r="N295" s="61">
        <v>32.1</v>
      </c>
      <c r="O295" s="63" t="s">
        <v>158</v>
      </c>
      <c r="P295" s="92" t="s">
        <v>797</v>
      </c>
      <c r="Q295" s="92" t="s">
        <v>872</v>
      </c>
      <c r="R295" s="92"/>
      <c r="S295" s="307">
        <v>59.314671814671804</v>
      </c>
      <c r="T295" s="354">
        <v>248.2</v>
      </c>
      <c r="U295" s="308">
        <v>247.45173745173744</v>
      </c>
      <c r="V295" s="379">
        <f t="shared" si="24"/>
        <v>59.314671814671804</v>
      </c>
      <c r="W295" s="294">
        <v>0.9824137931034482</v>
      </c>
    </row>
    <row r="296" spans="1:25" s="16" customFormat="1" ht="12.75">
      <c r="A296" s="91" t="s">
        <v>870</v>
      </c>
      <c r="B296" s="60">
        <v>8.5090405</v>
      </c>
      <c r="C296" s="60">
        <v>14.16</v>
      </c>
      <c r="D296" s="60">
        <v>4.26</v>
      </c>
      <c r="E296" s="60">
        <v>4.02</v>
      </c>
      <c r="F296" s="60">
        <v>20.08</v>
      </c>
      <c r="G296" s="60">
        <f t="shared" si="21"/>
        <v>6.29999999999999</v>
      </c>
      <c r="H296" s="60">
        <f t="shared" si="20"/>
        <v>545.7863362068963</v>
      </c>
      <c r="I296" s="60">
        <f t="shared" si="22"/>
        <v>-5.1402265888201555</v>
      </c>
      <c r="J296" s="239">
        <f t="shared" si="23"/>
        <v>-5.554782828210524</v>
      </c>
      <c r="K296" s="61">
        <v>20.5</v>
      </c>
      <c r="L296" s="61">
        <v>14.9</v>
      </c>
      <c r="M296" s="61">
        <v>18.7</v>
      </c>
      <c r="N296" s="61">
        <v>198.1</v>
      </c>
      <c r="O296" s="63" t="s">
        <v>153</v>
      </c>
      <c r="P296" s="92" t="s">
        <v>871</v>
      </c>
      <c r="Q296" s="92" t="s">
        <v>872</v>
      </c>
      <c r="R296" s="92"/>
      <c r="S296" s="307">
        <v>51.16760662671833</v>
      </c>
      <c r="T296" s="354">
        <v>242</v>
      </c>
      <c r="U296" s="308">
        <v>240.93408530137467</v>
      </c>
      <c r="V296" s="379">
        <f t="shared" si="24"/>
        <v>51.16760662671833</v>
      </c>
      <c r="W296" s="294">
        <v>0.9782758620689656</v>
      </c>
      <c r="Y296"/>
    </row>
    <row r="297" spans="1:23" ht="12.75">
      <c r="A297" s="94" t="s">
        <v>1242</v>
      </c>
      <c r="B297" s="65">
        <v>8.67339605</v>
      </c>
      <c r="C297" s="65">
        <v>14.25</v>
      </c>
      <c r="D297" s="65">
        <v>4.154</v>
      </c>
      <c r="E297" s="65">
        <v>3.917</v>
      </c>
      <c r="F297" s="65">
        <v>20.15</v>
      </c>
      <c r="G297" s="60">
        <f t="shared" si="21"/>
        <v>7.299999999999992</v>
      </c>
      <c r="H297" s="60">
        <f t="shared" si="20"/>
        <v>398.16900862068945</v>
      </c>
      <c r="I297" s="60">
        <f t="shared" si="22"/>
        <v>-3.7006745381090056</v>
      </c>
      <c r="J297" s="239">
        <f t="shared" si="23"/>
        <v>-4.259396551851811</v>
      </c>
      <c r="K297" s="66">
        <v>29.96</v>
      </c>
      <c r="L297" s="66">
        <v>16.99</v>
      </c>
      <c r="M297" s="66">
        <v>20.79</v>
      </c>
      <c r="N297" s="66">
        <v>12.38</v>
      </c>
      <c r="O297" s="68" t="s">
        <v>210</v>
      </c>
      <c r="P297" s="95" t="s">
        <v>797</v>
      </c>
      <c r="Q297" s="95" t="s">
        <v>872</v>
      </c>
      <c r="R297" s="95"/>
      <c r="S297" s="313">
        <v>21.71471524584362</v>
      </c>
      <c r="T297" s="356">
        <v>219.2</v>
      </c>
      <c r="U297" s="308">
        <v>217.3717721966749</v>
      </c>
      <c r="V297" s="379">
        <f t="shared" si="24"/>
        <v>21.71471524584362</v>
      </c>
      <c r="W297" s="294">
        <v>0.9748275862068966</v>
      </c>
    </row>
    <row r="298" spans="1:23" ht="12.75">
      <c r="A298" s="91" t="s">
        <v>387</v>
      </c>
      <c r="B298" s="60">
        <v>8.696280999999999</v>
      </c>
      <c r="C298" s="60">
        <v>13.63</v>
      </c>
      <c r="D298" s="60">
        <v>3.75</v>
      </c>
      <c r="E298" s="60">
        <v>3.5</v>
      </c>
      <c r="F298" s="60">
        <v>19.44</v>
      </c>
      <c r="G298" s="60">
        <f t="shared" si="21"/>
        <v>7.849999999999994</v>
      </c>
      <c r="H298" s="60">
        <f t="shared" si="20"/>
        <v>331.2874784482758</v>
      </c>
      <c r="I298" s="60">
        <f t="shared" si="22"/>
        <v>-3.6120502132238492</v>
      </c>
      <c r="J298" s="239">
        <f t="shared" si="23"/>
        <v>-4.27534561022896</v>
      </c>
      <c r="K298" s="61">
        <v>32.18</v>
      </c>
      <c r="L298" s="61">
        <v>26.1</v>
      </c>
      <c r="M298" s="61">
        <v>27.6</v>
      </c>
      <c r="N298" s="61">
        <v>203.068</v>
      </c>
      <c r="O298" s="63" t="s">
        <v>1239</v>
      </c>
      <c r="P298" s="92" t="s">
        <v>798</v>
      </c>
      <c r="Q298" s="92" t="s">
        <v>863</v>
      </c>
      <c r="R298" s="92"/>
      <c r="S298" s="307">
        <v>8.304536594010266</v>
      </c>
      <c r="T298" s="354">
        <v>208.89999999999998</v>
      </c>
      <c r="U298" s="308">
        <v>206.6436292752082</v>
      </c>
      <c r="V298" s="379">
        <f t="shared" si="24"/>
        <v>8.304536594010266</v>
      </c>
      <c r="W298" s="294">
        <v>0.9729310344827586</v>
      </c>
    </row>
    <row r="299" spans="1:23" ht="12.75">
      <c r="A299" s="91" t="s">
        <v>385</v>
      </c>
      <c r="B299" s="60">
        <v>8.7170855</v>
      </c>
      <c r="C299" s="60">
        <v>14.27</v>
      </c>
      <c r="D299" s="60">
        <v>4.08</v>
      </c>
      <c r="E299" s="60">
        <v>3.85</v>
      </c>
      <c r="F299" s="60">
        <v>19.88</v>
      </c>
      <c r="G299" s="60">
        <f t="shared" si="21"/>
        <v>10.289999999999988</v>
      </c>
      <c r="H299" s="60">
        <f t="shared" si="20"/>
        <v>468.253099137931</v>
      </c>
      <c r="I299" s="60">
        <f t="shared" si="22"/>
        <v>-4.674806604392625</v>
      </c>
      <c r="J299" s="239">
        <f t="shared" si="23"/>
        <v>-5.154342102849267</v>
      </c>
      <c r="K299" s="61">
        <v>18.74</v>
      </c>
      <c r="L299" s="61">
        <v>13.4</v>
      </c>
      <c r="M299" s="61">
        <v>16.4</v>
      </c>
      <c r="N299" s="61">
        <v>200.563</v>
      </c>
      <c r="O299" s="63" t="s">
        <v>437</v>
      </c>
      <c r="P299" s="92" t="s">
        <v>798</v>
      </c>
      <c r="Q299" s="92" t="s">
        <v>863</v>
      </c>
      <c r="R299" s="92"/>
      <c r="S299" s="307">
        <v>36.16647599299274</v>
      </c>
      <c r="T299" s="354">
        <v>231.1</v>
      </c>
      <c r="U299" s="308">
        <v>228.9331807943942</v>
      </c>
      <c r="V299" s="379">
        <f t="shared" si="24"/>
        <v>36.16647599299274</v>
      </c>
      <c r="W299" s="294">
        <v>0.9645172413793104</v>
      </c>
    </row>
    <row r="300" spans="1:23" ht="12.75">
      <c r="A300" s="91" t="s">
        <v>386</v>
      </c>
      <c r="B300" s="60">
        <v>8.7170855</v>
      </c>
      <c r="C300" s="60">
        <v>14.27</v>
      </c>
      <c r="D300" s="60">
        <v>4.33</v>
      </c>
      <c r="E300" s="60">
        <v>4.13</v>
      </c>
      <c r="F300" s="60">
        <v>20.01</v>
      </c>
      <c r="G300" s="60">
        <f t="shared" si="21"/>
        <v>10.289999999999988</v>
      </c>
      <c r="H300" s="60">
        <f t="shared" si="20"/>
        <v>468.253099137931</v>
      </c>
      <c r="I300" s="60">
        <f t="shared" si="22"/>
        <v>-4.5448066043926225</v>
      </c>
      <c r="J300" s="239">
        <f t="shared" si="23"/>
        <v>-5.024342102849264</v>
      </c>
      <c r="K300" s="61">
        <v>18.74</v>
      </c>
      <c r="L300" s="61">
        <v>13.4</v>
      </c>
      <c r="M300" s="61">
        <v>16.4</v>
      </c>
      <c r="N300" s="61">
        <v>200.6</v>
      </c>
      <c r="O300" s="63" t="s">
        <v>437</v>
      </c>
      <c r="P300" s="92" t="s">
        <v>798</v>
      </c>
      <c r="Q300" s="92" t="s">
        <v>863</v>
      </c>
      <c r="R300" s="92"/>
      <c r="S300" s="307">
        <v>36.16647599299274</v>
      </c>
      <c r="T300" s="354">
        <v>231.1</v>
      </c>
      <c r="U300" s="308">
        <v>228.9331807943942</v>
      </c>
      <c r="V300" s="379">
        <f t="shared" si="24"/>
        <v>36.16647599299274</v>
      </c>
      <c r="W300" s="294">
        <v>0.9645172413793104</v>
      </c>
    </row>
    <row r="301" spans="1:23" ht="12.75">
      <c r="A301" s="91" t="s">
        <v>790</v>
      </c>
      <c r="B301" s="60">
        <v>8.766</v>
      </c>
      <c r="C301" s="60">
        <v>14.25</v>
      </c>
      <c r="D301" s="60">
        <v>4.085</v>
      </c>
      <c r="E301" s="60">
        <v>3.844</v>
      </c>
      <c r="F301" s="60">
        <v>20.129</v>
      </c>
      <c r="G301" s="60">
        <f>290*(1-W301)</f>
        <v>4.8720000000000105</v>
      </c>
      <c r="H301" s="60">
        <f>(S301/1000*H$6+(1-S301/1000)*D$6)*W301+290*(1-W301)</f>
        <v>358.26566529999997</v>
      </c>
      <c r="I301" s="60">
        <f>F301+2.15-10*LOG((S301/1000*H$6+(1-S301/1000)*D$6)*W301+290*(1-W301))</f>
        <v>-3.263051891729564</v>
      </c>
      <c r="J301" s="239">
        <f>F301+2.15-10*LOG((S301/1000*H$6+(1-S301/1000)*D$6)*W301+290*(10^(0.1*M$6)-1)+290*(1-W301))</f>
        <v>-3.8797781528073436</v>
      </c>
      <c r="K301" s="61">
        <v>32.11</v>
      </c>
      <c r="L301" s="61">
        <v>18.64</v>
      </c>
      <c r="M301" s="61">
        <v>23.09</v>
      </c>
      <c r="N301" s="61">
        <v>50.72</v>
      </c>
      <c r="O301" s="63" t="s">
        <v>178</v>
      </c>
      <c r="P301" s="92" t="s">
        <v>799</v>
      </c>
      <c r="Q301" s="92" t="s">
        <v>863</v>
      </c>
      <c r="R301" s="92"/>
      <c r="S301" s="307">
        <v>13.5875</v>
      </c>
      <c r="T301" s="354">
        <v>216.98</v>
      </c>
      <c r="U301" s="308">
        <v>210.87</v>
      </c>
      <c r="V301" s="379">
        <f t="shared" si="24"/>
        <v>13.587500000000006</v>
      </c>
      <c r="W301" s="294">
        <v>0.9832</v>
      </c>
    </row>
    <row r="302" spans="1:23" ht="12.75">
      <c r="A302" s="91" t="s">
        <v>1373</v>
      </c>
      <c r="B302" s="60">
        <v>8.8003035</v>
      </c>
      <c r="C302" s="60">
        <v>14.39</v>
      </c>
      <c r="D302" s="60">
        <v>4.19</v>
      </c>
      <c r="E302" s="60">
        <v>3.97</v>
      </c>
      <c r="F302" s="60">
        <v>20.29</v>
      </c>
      <c r="G302" s="60">
        <f t="shared" si="21"/>
        <v>5.740000000000009</v>
      </c>
      <c r="H302" s="60">
        <f t="shared" si="20"/>
        <v>387.0811896551724</v>
      </c>
      <c r="I302" s="60">
        <f t="shared" si="22"/>
        <v>-3.4380206714057415</v>
      </c>
      <c r="J302" s="239">
        <f t="shared" si="23"/>
        <v>-4.011734471856855</v>
      </c>
      <c r="K302" s="61">
        <v>27.7</v>
      </c>
      <c r="L302" s="61">
        <v>16.9</v>
      </c>
      <c r="M302" s="61">
        <v>23.7</v>
      </c>
      <c r="N302" s="61">
        <v>48.8</v>
      </c>
      <c r="O302" s="63" t="s">
        <v>210</v>
      </c>
      <c r="P302" s="92" t="s">
        <v>788</v>
      </c>
      <c r="Q302" s="92" t="s">
        <v>863</v>
      </c>
      <c r="R302" s="92"/>
      <c r="S302" s="307">
        <v>19.381903890804182</v>
      </c>
      <c r="T302" s="354">
        <v>216.98</v>
      </c>
      <c r="U302" s="308">
        <v>215.50552311264335</v>
      </c>
      <c r="V302" s="379">
        <f t="shared" si="24"/>
        <v>19.381903890804182</v>
      </c>
      <c r="W302" s="294">
        <v>0.9802068965517241</v>
      </c>
    </row>
    <row r="303" spans="1:23" ht="12.75">
      <c r="A303" s="91" t="s">
        <v>14</v>
      </c>
      <c r="B303" s="60">
        <v>8.8003035</v>
      </c>
      <c r="C303" s="60">
        <v>14.39</v>
      </c>
      <c r="D303" s="60">
        <v>4.185</v>
      </c>
      <c r="E303" s="60">
        <v>4</v>
      </c>
      <c r="F303" s="60">
        <v>20.3</v>
      </c>
      <c r="G303" s="60">
        <f t="shared" si="21"/>
        <v>5.499999999999995</v>
      </c>
      <c r="H303" s="60">
        <f t="shared" si="20"/>
        <v>388.32344827586206</v>
      </c>
      <c r="I303" s="60">
        <f t="shared" si="22"/>
        <v>-3.4419361549931864</v>
      </c>
      <c r="J303" s="239">
        <f t="shared" si="23"/>
        <v>-4.013930346363789</v>
      </c>
      <c r="K303" s="61">
        <v>27.7</v>
      </c>
      <c r="L303" s="61">
        <v>16.9</v>
      </c>
      <c r="M303" s="61">
        <v>23.7</v>
      </c>
      <c r="N303" s="61">
        <v>48.8</v>
      </c>
      <c r="O303" s="63" t="s">
        <v>210</v>
      </c>
      <c r="P303" s="92" t="s">
        <v>788</v>
      </c>
      <c r="Q303" s="92" t="s">
        <v>863</v>
      </c>
      <c r="R303" s="92"/>
      <c r="S303" s="307">
        <v>19.613356766256587</v>
      </c>
      <c r="T303" s="354">
        <v>217.1</v>
      </c>
      <c r="U303" s="308">
        <v>215.69068541300527</v>
      </c>
      <c r="V303" s="379">
        <f t="shared" si="24"/>
        <v>19.613356766256587</v>
      </c>
      <c r="W303" s="294">
        <v>0.9810344827586207</v>
      </c>
    </row>
    <row r="304" spans="1:23" ht="12.75">
      <c r="A304" s="94" t="s">
        <v>1142</v>
      </c>
      <c r="B304" s="60">
        <v>8.8003035</v>
      </c>
      <c r="C304" s="60">
        <v>14.13</v>
      </c>
      <c r="D304" s="60">
        <v>3.99</v>
      </c>
      <c r="E304" s="60">
        <v>3.75</v>
      </c>
      <c r="F304" s="60">
        <v>19.98</v>
      </c>
      <c r="G304" s="60">
        <f t="shared" si="21"/>
        <v>7.499999999999999</v>
      </c>
      <c r="H304" s="60">
        <f t="shared" si="20"/>
        <v>335.04729310344817</v>
      </c>
      <c r="I304" s="60">
        <f t="shared" si="22"/>
        <v>-3.121061135568631</v>
      </c>
      <c r="J304" s="239">
        <f t="shared" si="23"/>
        <v>-3.7774482526703466</v>
      </c>
      <c r="K304" s="61">
        <v>28.4</v>
      </c>
      <c r="L304" s="61">
        <v>19.5</v>
      </c>
      <c r="M304" s="61">
        <v>22.7</v>
      </c>
      <c r="N304" s="61">
        <v>49.7</v>
      </c>
      <c r="O304" s="63" t="s">
        <v>164</v>
      </c>
      <c r="P304" s="92" t="s">
        <v>1031</v>
      </c>
      <c r="Q304" s="92" t="s">
        <v>863</v>
      </c>
      <c r="R304" s="92"/>
      <c r="S304" s="307">
        <v>9.049557522123877</v>
      </c>
      <c r="T304" s="354">
        <v>209.38</v>
      </c>
      <c r="U304" s="308">
        <v>207.2396460176991</v>
      </c>
      <c r="V304" s="379">
        <f t="shared" si="24"/>
        <v>9.049557522123877</v>
      </c>
      <c r="W304" s="294">
        <v>0.9741379310344828</v>
      </c>
    </row>
    <row r="305" spans="1:23" ht="12.75">
      <c r="A305" s="94" t="s">
        <v>1143</v>
      </c>
      <c r="B305" s="60">
        <v>8.8003035</v>
      </c>
      <c r="C305" s="60">
        <v>14.13</v>
      </c>
      <c r="D305" s="60">
        <v>4.2</v>
      </c>
      <c r="E305" s="60">
        <v>4</v>
      </c>
      <c r="F305" s="60">
        <v>20.09</v>
      </c>
      <c r="G305" s="60">
        <f t="shared" si="21"/>
        <v>7.7000000000000055</v>
      </c>
      <c r="H305" s="60">
        <f t="shared" si="20"/>
        <v>341.6770775862069</v>
      </c>
      <c r="I305" s="60">
        <f t="shared" si="22"/>
        <v>-3.0961584385071568</v>
      </c>
      <c r="J305" s="239">
        <f t="shared" si="23"/>
        <v>-3.7407088938912274</v>
      </c>
      <c r="K305" s="61">
        <v>28.4</v>
      </c>
      <c r="L305" s="61">
        <v>19.5</v>
      </c>
      <c r="M305" s="61">
        <v>22.7</v>
      </c>
      <c r="N305" s="61">
        <v>49.7</v>
      </c>
      <c r="O305" s="63" t="s">
        <v>164</v>
      </c>
      <c r="P305" s="92" t="s">
        <v>1031</v>
      </c>
      <c r="Q305" s="92" t="s">
        <v>863</v>
      </c>
      <c r="R305" s="92"/>
      <c r="S305" s="307">
        <v>10.388770811193773</v>
      </c>
      <c r="T305" s="354">
        <v>210.48</v>
      </c>
      <c r="U305" s="308">
        <v>208.31101664895502</v>
      </c>
      <c r="V305" s="379">
        <f t="shared" si="24"/>
        <v>10.388770811193773</v>
      </c>
      <c r="W305" s="294">
        <v>0.973448275862069</v>
      </c>
    </row>
    <row r="306" spans="1:23" ht="12.75">
      <c r="A306" s="91" t="s">
        <v>1266</v>
      </c>
      <c r="B306" s="60">
        <v>8.79988741</v>
      </c>
      <c r="C306" s="60">
        <v>14.31</v>
      </c>
      <c r="D306" s="60">
        <v>4.211</v>
      </c>
      <c r="E306" s="60">
        <v>3.967</v>
      </c>
      <c r="F306" s="60">
        <v>20.19</v>
      </c>
      <c r="G306" s="60">
        <f t="shared" si="21"/>
        <v>5.296000000000016</v>
      </c>
      <c r="H306" s="60">
        <f t="shared" si="20"/>
        <v>423.5013931034485</v>
      </c>
      <c r="I306" s="60">
        <f t="shared" si="22"/>
        <v>-3.9285484327627778</v>
      </c>
      <c r="J306" s="239">
        <f t="shared" si="23"/>
        <v>-4.455796360883291</v>
      </c>
      <c r="K306" s="61">
        <v>31.05</v>
      </c>
      <c r="L306" s="61">
        <v>15.5</v>
      </c>
      <c r="M306" s="61">
        <v>21.8</v>
      </c>
      <c r="N306" s="61">
        <v>50.1</v>
      </c>
      <c r="O306" s="63" t="s">
        <v>460</v>
      </c>
      <c r="P306" s="138" t="s">
        <v>799</v>
      </c>
      <c r="Q306" s="138" t="s">
        <v>863</v>
      </c>
      <c r="R306" s="138"/>
      <c r="S306" s="307">
        <v>26.611498257839763</v>
      </c>
      <c r="T306" s="354">
        <v>222.544</v>
      </c>
      <c r="U306" s="308">
        <v>221.2891986062718</v>
      </c>
      <c r="V306" s="379">
        <f t="shared" si="24"/>
        <v>26.611498257839763</v>
      </c>
      <c r="W306" s="294">
        <v>0.9817379310344827</v>
      </c>
    </row>
    <row r="307" spans="1:23" ht="12.75">
      <c r="A307" s="91" t="s">
        <v>1284</v>
      </c>
      <c r="B307" s="60">
        <v>8.816322965</v>
      </c>
      <c r="C307" s="60">
        <v>14.34</v>
      </c>
      <c r="D307" s="60">
        <v>4.182</v>
      </c>
      <c r="E307" s="60">
        <v>3.967</v>
      </c>
      <c r="F307" s="60">
        <v>20.26</v>
      </c>
      <c r="G307" s="60">
        <f t="shared" si="21"/>
        <v>5.459999999999987</v>
      </c>
      <c r="H307" s="60">
        <f t="shared" si="20"/>
        <v>398.4311163793104</v>
      </c>
      <c r="I307" s="60">
        <f t="shared" si="22"/>
        <v>-3.593532482861171</v>
      </c>
      <c r="J307" s="239">
        <f t="shared" si="23"/>
        <v>-4.15190958880547</v>
      </c>
      <c r="K307" s="61">
        <v>31.05</v>
      </c>
      <c r="L307" s="61">
        <v>15.5</v>
      </c>
      <c r="M307" s="61">
        <v>21.8</v>
      </c>
      <c r="N307" s="61">
        <v>49.67</v>
      </c>
      <c r="O307" s="63" t="s">
        <v>241</v>
      </c>
      <c r="P307" s="138" t="s">
        <v>788</v>
      </c>
      <c r="Q307" s="138" t="s">
        <v>863</v>
      </c>
      <c r="R307" s="138"/>
      <c r="S307" s="307">
        <v>21.626572713853953</v>
      </c>
      <c r="T307" s="354">
        <v>218.67000000000002</v>
      </c>
      <c r="U307" s="308">
        <v>217.30125817108316</v>
      </c>
      <c r="V307" s="379">
        <f t="shared" si="24"/>
        <v>21.626572713853953</v>
      </c>
      <c r="W307" s="294">
        <v>0.9811724137931035</v>
      </c>
    </row>
    <row r="308" spans="1:23" ht="12.75">
      <c r="A308" s="91" t="s">
        <v>944</v>
      </c>
      <c r="B308" s="60">
        <v>8.821108</v>
      </c>
      <c r="C308" s="60">
        <v>14.23</v>
      </c>
      <c r="D308" s="60">
        <v>4.07</v>
      </c>
      <c r="E308" s="60">
        <v>3.85</v>
      </c>
      <c r="F308" s="60">
        <v>20.08</v>
      </c>
      <c r="G308" s="60">
        <f t="shared" si="21"/>
        <v>7.000000000000014</v>
      </c>
      <c r="H308" s="60">
        <f t="shared" si="20"/>
        <v>404.5124568965517</v>
      </c>
      <c r="I308" s="60">
        <f t="shared" si="22"/>
        <v>-3.8393190018347987</v>
      </c>
      <c r="J308" s="239">
        <f t="shared" si="23"/>
        <v>-4.389811693796087</v>
      </c>
      <c r="K308" s="61">
        <v>24.6</v>
      </c>
      <c r="L308" s="61">
        <v>18.6</v>
      </c>
      <c r="M308" s="61">
        <v>20.9</v>
      </c>
      <c r="N308" s="61">
        <v>48.6</v>
      </c>
      <c r="O308" s="63" t="s">
        <v>210</v>
      </c>
      <c r="P308" s="92" t="s">
        <v>797</v>
      </c>
      <c r="Q308" s="92" t="s">
        <v>872</v>
      </c>
      <c r="R308" s="92"/>
      <c r="S308" s="307">
        <v>22.963780918727927</v>
      </c>
      <c r="T308" s="354">
        <v>220.1</v>
      </c>
      <c r="U308" s="308">
        <v>218.37102473498234</v>
      </c>
      <c r="V308" s="379">
        <f t="shared" si="24"/>
        <v>22.963780918727927</v>
      </c>
      <c r="W308" s="294">
        <v>0.9758620689655172</v>
      </c>
    </row>
    <row r="309" spans="1:23" ht="12.75">
      <c r="A309" s="91" t="s">
        <v>682</v>
      </c>
      <c r="B309" s="60">
        <v>8.821108</v>
      </c>
      <c r="C309" s="60">
        <v>14.33</v>
      </c>
      <c r="D309" s="60">
        <v>4.13</v>
      </c>
      <c r="E309" s="60">
        <v>3.8</v>
      </c>
      <c r="F309" s="60">
        <v>20.22</v>
      </c>
      <c r="G309" s="60">
        <f t="shared" si="21"/>
        <v>5.199999999999985</v>
      </c>
      <c r="H309" s="60">
        <f t="shared" si="20"/>
        <v>386.363146551724</v>
      </c>
      <c r="I309" s="60">
        <f t="shared" si="22"/>
        <v>-3.499956943155688</v>
      </c>
      <c r="J309" s="239">
        <f t="shared" si="23"/>
        <v>-4.07466943253236</v>
      </c>
      <c r="K309" s="61">
        <v>25</v>
      </c>
      <c r="L309" s="61">
        <v>18.5</v>
      </c>
      <c r="M309" s="61">
        <v>20.3</v>
      </c>
      <c r="N309" s="61">
        <v>49.5</v>
      </c>
      <c r="O309" s="63" t="s">
        <v>171</v>
      </c>
      <c r="P309" s="92" t="s">
        <v>797</v>
      </c>
      <c r="Q309" s="92" t="s">
        <v>872</v>
      </c>
      <c r="R309" s="92"/>
      <c r="S309" s="307">
        <v>19.20207162921347</v>
      </c>
      <c r="T309" s="354">
        <v>216.7</v>
      </c>
      <c r="U309" s="308">
        <v>215.36165730337078</v>
      </c>
      <c r="V309" s="379">
        <f t="shared" si="24"/>
        <v>19.20207162921347</v>
      </c>
      <c r="W309" s="294">
        <v>0.9820689655172414</v>
      </c>
    </row>
    <row r="310" spans="1:25" s="139" customFormat="1" ht="12.75">
      <c r="A310" s="91" t="s">
        <v>59</v>
      </c>
      <c r="B310" s="60">
        <v>8.821108</v>
      </c>
      <c r="C310" s="60">
        <v>14.71</v>
      </c>
      <c r="D310" s="60">
        <v>4.42</v>
      </c>
      <c r="E310" s="60">
        <v>4.2</v>
      </c>
      <c r="F310" s="60">
        <v>20.63</v>
      </c>
      <c r="G310" s="60">
        <f t="shared" si="21"/>
        <v>5.789999999999996</v>
      </c>
      <c r="H310" s="60">
        <f t="shared" si="20"/>
        <v>425.75419827586205</v>
      </c>
      <c r="I310" s="60">
        <f t="shared" si="22"/>
        <v>-3.5115893914562157</v>
      </c>
      <c r="J310" s="239">
        <f t="shared" si="23"/>
        <v>-4.036209380787447</v>
      </c>
      <c r="K310" s="61">
        <v>27.04</v>
      </c>
      <c r="L310" s="61">
        <v>15.7</v>
      </c>
      <c r="M310" s="61">
        <v>21.4</v>
      </c>
      <c r="N310" s="61">
        <v>50.21</v>
      </c>
      <c r="O310" s="63" t="s">
        <v>40</v>
      </c>
      <c r="P310" s="92" t="s">
        <v>799</v>
      </c>
      <c r="Q310" s="92" t="s">
        <v>863</v>
      </c>
      <c r="R310" s="92"/>
      <c r="S310" s="307">
        <v>27.107596495549053</v>
      </c>
      <c r="T310" s="354">
        <v>223.04999999999998</v>
      </c>
      <c r="U310" s="308">
        <v>221.68607719643924</v>
      </c>
      <c r="V310" s="379">
        <f t="shared" si="24"/>
        <v>27.107596495549053</v>
      </c>
      <c r="W310" s="294">
        <v>0.9800344827586207</v>
      </c>
      <c r="Y310"/>
    </row>
    <row r="311" spans="1:25" s="139" customFormat="1" ht="12.75">
      <c r="A311" s="91" t="s">
        <v>60</v>
      </c>
      <c r="B311" s="60">
        <v>8.821108</v>
      </c>
      <c r="C311" s="60">
        <v>14.71</v>
      </c>
      <c r="D311" s="60">
        <v>4.5</v>
      </c>
      <c r="E311" s="60">
        <v>4.33</v>
      </c>
      <c r="F311" s="60">
        <v>20.67</v>
      </c>
      <c r="G311" s="60">
        <f t="shared" si="21"/>
        <v>5.789999999999996</v>
      </c>
      <c r="H311" s="60">
        <f t="shared" si="20"/>
        <v>430.86419827586195</v>
      </c>
      <c r="I311" s="60">
        <f t="shared" si="22"/>
        <v>-3.5234040883145923</v>
      </c>
      <c r="J311" s="239">
        <f t="shared" si="23"/>
        <v>-4.042159299951681</v>
      </c>
      <c r="K311" s="61">
        <v>27.04</v>
      </c>
      <c r="L311" s="61">
        <v>15.7</v>
      </c>
      <c r="M311" s="61">
        <v>21.4</v>
      </c>
      <c r="N311" s="61">
        <v>50.21</v>
      </c>
      <c r="O311" s="63" t="s">
        <v>40</v>
      </c>
      <c r="P311" s="92" t="s">
        <v>799</v>
      </c>
      <c r="Q311" s="92" t="s">
        <v>863</v>
      </c>
      <c r="R311" s="92"/>
      <c r="S311" s="307">
        <v>28.127968755497683</v>
      </c>
      <c r="T311" s="354">
        <v>223.85</v>
      </c>
      <c r="U311" s="308">
        <v>222.50237500439815</v>
      </c>
      <c r="V311" s="379">
        <f t="shared" si="24"/>
        <v>28.127968755497683</v>
      </c>
      <c r="W311" s="294">
        <v>0.9800344827586207</v>
      </c>
      <c r="Y311"/>
    </row>
    <row r="312" spans="1:25" s="139" customFormat="1" ht="12.75">
      <c r="A312" s="91" t="s">
        <v>1141</v>
      </c>
      <c r="B312" s="60">
        <v>8.8585561</v>
      </c>
      <c r="C312" s="60">
        <v>14.55</v>
      </c>
      <c r="D312" s="60">
        <v>4.589</v>
      </c>
      <c r="E312" s="60">
        <v>4.392</v>
      </c>
      <c r="F312" s="60">
        <v>20.56</v>
      </c>
      <c r="G312" s="60">
        <f t="shared" si="21"/>
        <v>5.700000000000002</v>
      </c>
      <c r="H312" s="60">
        <f t="shared" si="20"/>
        <v>608.9344827586208</v>
      </c>
      <c r="I312" s="60">
        <f t="shared" si="22"/>
        <v>-5.135705679907364</v>
      </c>
      <c r="J312" s="239">
        <f t="shared" si="23"/>
        <v>-5.509064615903636</v>
      </c>
      <c r="K312" s="61">
        <v>22.85</v>
      </c>
      <c r="L312" s="61">
        <v>12.4</v>
      </c>
      <c r="M312" s="61">
        <v>15.8</v>
      </c>
      <c r="N312" s="61">
        <v>27.21</v>
      </c>
      <c r="O312" s="63" t="s">
        <v>410</v>
      </c>
      <c r="P312" s="138" t="s">
        <v>797</v>
      </c>
      <c r="Q312" s="138" t="s">
        <v>872</v>
      </c>
      <c r="R312" s="138"/>
      <c r="S312" s="307">
        <v>63.66514245515301</v>
      </c>
      <c r="T312" s="354">
        <v>251.7</v>
      </c>
      <c r="U312" s="308">
        <v>250.9321139641224</v>
      </c>
      <c r="V312" s="379">
        <f t="shared" si="24"/>
        <v>63.66514245515301</v>
      </c>
      <c r="W312" s="294">
        <v>0.9803448275862069</v>
      </c>
      <c r="Y312"/>
    </row>
    <row r="313" spans="1:23" ht="12.75">
      <c r="A313" s="91" t="s">
        <v>1289</v>
      </c>
      <c r="B313" s="60">
        <v>8.904326</v>
      </c>
      <c r="C313" s="60">
        <v>14.23</v>
      </c>
      <c r="D313" s="60">
        <v>4.02</v>
      </c>
      <c r="E313" s="60">
        <v>3.77</v>
      </c>
      <c r="F313" s="60">
        <v>20.08</v>
      </c>
      <c r="G313" s="60">
        <f t="shared" si="21"/>
        <v>3.650000000000012</v>
      </c>
      <c r="H313" s="60">
        <f t="shared" si="20"/>
        <v>353.02700431034486</v>
      </c>
      <c r="I313" s="60">
        <f t="shared" si="22"/>
        <v>-3.2480792741163924</v>
      </c>
      <c r="J313" s="239">
        <f t="shared" si="23"/>
        <v>-3.873328822217868</v>
      </c>
      <c r="K313" s="61">
        <v>26.7</v>
      </c>
      <c r="L313" s="61">
        <v>19.7</v>
      </c>
      <c r="M313" s="61">
        <v>23</v>
      </c>
      <c r="N313" s="61">
        <v>50</v>
      </c>
      <c r="O313" s="63" t="s">
        <v>153</v>
      </c>
      <c r="P313" s="138" t="s">
        <v>797</v>
      </c>
      <c r="Q313" s="138" t="s">
        <v>872</v>
      </c>
      <c r="R313" s="138"/>
      <c r="S313" s="307">
        <v>12.491269425528202</v>
      </c>
      <c r="T313" s="354">
        <v>211</v>
      </c>
      <c r="U313" s="308">
        <v>209.99301554042256</v>
      </c>
      <c r="V313" s="379">
        <f t="shared" si="24"/>
        <v>12.491269425528202</v>
      </c>
      <c r="W313" s="294">
        <v>0.9874137931034482</v>
      </c>
    </row>
    <row r="314" spans="1:23" ht="12.75">
      <c r="A314" s="91" t="s">
        <v>1384</v>
      </c>
      <c r="B314" s="60">
        <v>8.939693649999999</v>
      </c>
      <c r="C314" s="60">
        <v>14.34</v>
      </c>
      <c r="D314" s="60">
        <v>4.3</v>
      </c>
      <c r="E314" s="60">
        <v>4</v>
      </c>
      <c r="F314" s="60">
        <v>20.37</v>
      </c>
      <c r="G314" s="60">
        <f t="shared" si="21"/>
        <v>6.93200000000001</v>
      </c>
      <c r="H314" s="60">
        <f t="shared" si="20"/>
        <v>359.3215551724138</v>
      </c>
      <c r="I314" s="60">
        <f t="shared" si="22"/>
        <v>-3.0348327067429928</v>
      </c>
      <c r="J314" s="239">
        <f t="shared" si="23"/>
        <v>-3.6498691463561492</v>
      </c>
      <c r="K314" s="61">
        <v>29.46</v>
      </c>
      <c r="L314" s="61">
        <v>17.4</v>
      </c>
      <c r="M314" s="61">
        <v>25</v>
      </c>
      <c r="N314" s="61">
        <v>47.8</v>
      </c>
      <c r="O314" s="63" t="s">
        <v>334</v>
      </c>
      <c r="P314" s="92" t="s">
        <v>788</v>
      </c>
      <c r="Q314" s="92" t="s">
        <v>863</v>
      </c>
      <c r="R314" s="92"/>
      <c r="S314" s="307">
        <v>13.898073961027038</v>
      </c>
      <c r="T314" s="354">
        <v>213.004</v>
      </c>
      <c r="U314" s="308">
        <v>211.11845916882163</v>
      </c>
      <c r="V314" s="379">
        <f t="shared" si="24"/>
        <v>13.898073961027038</v>
      </c>
      <c r="W314" s="294">
        <v>0.9760965517241379</v>
      </c>
    </row>
    <row r="315" spans="1:23" ht="12.75">
      <c r="A315" s="91" t="s">
        <v>1029</v>
      </c>
      <c r="B315" s="60">
        <v>8.945934999999999</v>
      </c>
      <c r="C315" s="60">
        <v>14.27</v>
      </c>
      <c r="D315" s="60">
        <v>4.099</v>
      </c>
      <c r="E315" s="60">
        <v>3.868</v>
      </c>
      <c r="F315" s="60">
        <v>20.12</v>
      </c>
      <c r="G315" s="60">
        <f t="shared" si="21"/>
        <v>7.519999999999987</v>
      </c>
      <c r="H315" s="60">
        <f t="shared" si="20"/>
        <v>389.3013965517239</v>
      </c>
      <c r="I315" s="60">
        <f t="shared" si="22"/>
        <v>-3.632859616776262</v>
      </c>
      <c r="J315" s="239">
        <f t="shared" si="23"/>
        <v>-4.203507318534346</v>
      </c>
      <c r="K315" s="61">
        <v>25.8</v>
      </c>
      <c r="L315" s="61">
        <v>23.8</v>
      </c>
      <c r="M315" s="61">
        <v>23.9</v>
      </c>
      <c r="N315" s="61">
        <v>51.5</v>
      </c>
      <c r="O315" s="63" t="s">
        <v>236</v>
      </c>
      <c r="P315" s="92" t="s">
        <v>788</v>
      </c>
      <c r="Q315" s="92" t="s">
        <v>863</v>
      </c>
      <c r="R315" s="92"/>
      <c r="S315" s="307">
        <v>19.95008496176716</v>
      </c>
      <c r="T315" s="354">
        <v>217.88</v>
      </c>
      <c r="U315" s="308">
        <v>215.96006796941373</v>
      </c>
      <c r="V315" s="379">
        <f t="shared" si="24"/>
        <v>19.95008496176716</v>
      </c>
      <c r="W315" s="294">
        <v>0.9740689655172414</v>
      </c>
    </row>
    <row r="316" spans="1:23" ht="12.75">
      <c r="A316" s="91" t="s">
        <v>712</v>
      </c>
      <c r="B316" s="60">
        <v>8.945934999999999</v>
      </c>
      <c r="C316" s="60">
        <v>14.51</v>
      </c>
      <c r="D316" s="60">
        <v>4.24</v>
      </c>
      <c r="E316" s="60">
        <v>4.02</v>
      </c>
      <c r="F316" s="60">
        <v>20.41</v>
      </c>
      <c r="G316" s="60">
        <f t="shared" si="21"/>
        <v>5.489999999999985</v>
      </c>
      <c r="H316" s="60">
        <f t="shared" si="20"/>
        <v>394.66689655172405</v>
      </c>
      <c r="I316" s="60">
        <f t="shared" si="22"/>
        <v>-3.4023070063459393</v>
      </c>
      <c r="J316" s="239">
        <f t="shared" si="23"/>
        <v>-3.9656787312241093</v>
      </c>
      <c r="K316" s="61">
        <v>26.8</v>
      </c>
      <c r="L316" s="61">
        <v>16.9</v>
      </c>
      <c r="M316" s="61">
        <v>24.5</v>
      </c>
      <c r="N316" s="61">
        <v>47.1</v>
      </c>
      <c r="O316" s="63" t="s">
        <v>410</v>
      </c>
      <c r="P316" s="92" t="s">
        <v>788</v>
      </c>
      <c r="Q316" s="92" t="s">
        <v>863</v>
      </c>
      <c r="R316" s="92"/>
      <c r="S316" s="307">
        <v>20.878000773259267</v>
      </c>
      <c r="T316" s="354">
        <v>218.09</v>
      </c>
      <c r="U316" s="308">
        <v>216.7024006186074</v>
      </c>
      <c r="V316" s="379">
        <f t="shared" si="24"/>
        <v>20.878000773259267</v>
      </c>
      <c r="W316" s="294">
        <v>0.9810689655172414</v>
      </c>
    </row>
    <row r="317" spans="1:23" ht="12.75">
      <c r="A317" s="91" t="s">
        <v>15</v>
      </c>
      <c r="B317" s="60">
        <v>8.945934999999999</v>
      </c>
      <c r="C317" s="60">
        <v>14.51</v>
      </c>
      <c r="D317" s="60">
        <v>4.16</v>
      </c>
      <c r="E317" s="60">
        <v>3.94</v>
      </c>
      <c r="F317" s="60">
        <v>20.37</v>
      </c>
      <c r="G317" s="60">
        <f t="shared" si="21"/>
        <v>5.489999999999985</v>
      </c>
      <c r="H317" s="60">
        <f t="shared" si="20"/>
        <v>388.4071465517239</v>
      </c>
      <c r="I317" s="60">
        <f t="shared" si="22"/>
        <v>-3.3728721217166395</v>
      </c>
      <c r="J317" s="239">
        <f t="shared" si="23"/>
        <v>-3.9447508240302724</v>
      </c>
      <c r="K317" s="61">
        <v>26.8</v>
      </c>
      <c r="L317" s="61">
        <v>16.9</v>
      </c>
      <c r="M317" s="61">
        <v>24.5</v>
      </c>
      <c r="N317" s="61">
        <v>47.1</v>
      </c>
      <c r="O317" s="63" t="s">
        <v>410</v>
      </c>
      <c r="P317" s="92" t="s">
        <v>788</v>
      </c>
      <c r="Q317" s="92" t="s">
        <v>863</v>
      </c>
      <c r="R317" s="92"/>
      <c r="S317" s="307">
        <v>19.62936276405042</v>
      </c>
      <c r="T317" s="354">
        <v>217.10999999999999</v>
      </c>
      <c r="U317" s="308">
        <v>215.70349021124034</v>
      </c>
      <c r="V317" s="379">
        <f t="shared" si="24"/>
        <v>19.62936276405042</v>
      </c>
      <c r="W317" s="294">
        <v>0.9810689655172414</v>
      </c>
    </row>
    <row r="318" spans="1:23" ht="12.75">
      <c r="A318" s="91" t="s">
        <v>1167</v>
      </c>
      <c r="B318" s="60">
        <v>8.945934999999999</v>
      </c>
      <c r="C318" s="60">
        <v>15.85</v>
      </c>
      <c r="D318" s="60">
        <v>5.5</v>
      </c>
      <c r="E318" s="60">
        <v>5.1</v>
      </c>
      <c r="F318" s="60">
        <v>21.83</v>
      </c>
      <c r="G318" s="60">
        <f t="shared" si="21"/>
        <v>6.199999999999987</v>
      </c>
      <c r="H318" s="60">
        <f t="shared" si="20"/>
        <v>452.7270689655173</v>
      </c>
      <c r="I318" s="60">
        <f t="shared" si="22"/>
        <v>-2.5783646213585314</v>
      </c>
      <c r="J318" s="239">
        <f t="shared" si="23"/>
        <v>-3.0734422738752762</v>
      </c>
      <c r="K318" s="61">
        <v>29.4</v>
      </c>
      <c r="L318" s="61">
        <v>19.1</v>
      </c>
      <c r="M318" s="61">
        <v>25</v>
      </c>
      <c r="N318" s="61">
        <v>50.5</v>
      </c>
      <c r="O318" s="60" t="s">
        <v>230</v>
      </c>
      <c r="P318" s="92" t="s">
        <v>797</v>
      </c>
      <c r="Q318" s="92" t="s">
        <v>863</v>
      </c>
      <c r="R318" s="92"/>
      <c r="S318" s="307">
        <v>32.54052149400987</v>
      </c>
      <c r="T318" s="354">
        <v>227.4</v>
      </c>
      <c r="U318" s="308">
        <v>226.0324171952079</v>
      </c>
      <c r="V318" s="379">
        <f t="shared" si="24"/>
        <v>32.54052149400987</v>
      </c>
      <c r="W318" s="294">
        <v>0.9786206896551725</v>
      </c>
    </row>
    <row r="319" spans="1:23" ht="12.75">
      <c r="A319" s="91" t="s">
        <v>784</v>
      </c>
      <c r="B319" s="60">
        <v>8.987544</v>
      </c>
      <c r="C319" s="60">
        <v>14.43</v>
      </c>
      <c r="D319" s="60">
        <v>4.18</v>
      </c>
      <c r="E319" s="60">
        <v>3.97</v>
      </c>
      <c r="F319" s="60">
        <v>20.33</v>
      </c>
      <c r="G319" s="60">
        <f t="shared" si="21"/>
        <v>7.510000000000009</v>
      </c>
      <c r="H319" s="60">
        <f t="shared" si="20"/>
        <v>374.7577198275863</v>
      </c>
      <c r="I319" s="60">
        <f t="shared" si="22"/>
        <v>-3.257505878685226</v>
      </c>
      <c r="J319" s="239">
        <f t="shared" si="23"/>
        <v>-3.8488567157464786</v>
      </c>
      <c r="K319" s="61">
        <v>27.6</v>
      </c>
      <c r="L319" s="61">
        <v>17.3</v>
      </c>
      <c r="M319" s="61">
        <v>25.2</v>
      </c>
      <c r="N319" s="61">
        <v>48.6</v>
      </c>
      <c r="O319" s="63" t="s">
        <v>149</v>
      </c>
      <c r="P319" s="92" t="s">
        <v>788</v>
      </c>
      <c r="Q319" s="92" t="s">
        <v>863</v>
      </c>
      <c r="R319" s="92"/>
      <c r="S319" s="307">
        <v>17.02759389712913</v>
      </c>
      <c r="T319" s="354">
        <v>215.6</v>
      </c>
      <c r="U319" s="308">
        <v>213.6220751177033</v>
      </c>
      <c r="V319" s="379">
        <f t="shared" si="24"/>
        <v>17.02759389712913</v>
      </c>
      <c r="W319" s="294">
        <v>0.974103448275862</v>
      </c>
    </row>
    <row r="320" spans="1:23" ht="12.75">
      <c r="A320" s="91" t="s">
        <v>785</v>
      </c>
      <c r="B320" s="60">
        <v>8.987544</v>
      </c>
      <c r="C320" s="60">
        <v>14.43</v>
      </c>
      <c r="D320" s="60">
        <v>4</v>
      </c>
      <c r="E320" s="60">
        <v>4</v>
      </c>
      <c r="F320" s="60">
        <v>20.27</v>
      </c>
      <c r="G320" s="60">
        <f t="shared" si="21"/>
        <v>6.930000000000009</v>
      </c>
      <c r="H320" s="60">
        <f t="shared" si="20"/>
        <v>369.2005948275861</v>
      </c>
      <c r="I320" s="60">
        <f t="shared" si="22"/>
        <v>-3.2526239205628578</v>
      </c>
      <c r="J320" s="239">
        <f t="shared" si="23"/>
        <v>-3.8522882816310435</v>
      </c>
      <c r="K320" s="61">
        <v>27.6</v>
      </c>
      <c r="L320" s="61">
        <v>17.3</v>
      </c>
      <c r="M320" s="61">
        <v>25.2</v>
      </c>
      <c r="N320" s="61">
        <v>48.6</v>
      </c>
      <c r="O320" s="63" t="s">
        <v>149</v>
      </c>
      <c r="P320" s="92" t="s">
        <v>788</v>
      </c>
      <c r="Q320" s="92" t="s">
        <v>863</v>
      </c>
      <c r="R320" s="92"/>
      <c r="S320" s="307">
        <v>15.878581269650596</v>
      </c>
      <c r="T320" s="354">
        <v>214.54999999999998</v>
      </c>
      <c r="U320" s="308">
        <v>212.70286501572048</v>
      </c>
      <c r="V320" s="379">
        <f t="shared" si="24"/>
        <v>15.878581269650596</v>
      </c>
      <c r="W320" s="294">
        <v>0.976103448275862</v>
      </c>
    </row>
    <row r="321" spans="1:23" ht="12.75">
      <c r="A321" s="91" t="s">
        <v>12</v>
      </c>
      <c r="B321" s="60">
        <v>8.987544</v>
      </c>
      <c r="C321" s="60">
        <v>14.59</v>
      </c>
      <c r="D321" s="60">
        <v>4.3</v>
      </c>
      <c r="E321" s="60">
        <v>4.09</v>
      </c>
      <c r="F321" s="60">
        <v>20.49</v>
      </c>
      <c r="G321" s="60">
        <f t="shared" si="21"/>
        <v>8.099999999999987</v>
      </c>
      <c r="H321" s="60">
        <f t="shared" si="20"/>
        <v>414.21264655172394</v>
      </c>
      <c r="I321" s="60">
        <f t="shared" si="22"/>
        <v>-3.53223354441025</v>
      </c>
      <c r="J321" s="239">
        <f t="shared" si="23"/>
        <v>-4.070601268271027</v>
      </c>
      <c r="K321" s="61">
        <v>24.34</v>
      </c>
      <c r="L321" s="61">
        <v>17.4</v>
      </c>
      <c r="M321" s="61">
        <v>21.5</v>
      </c>
      <c r="N321" s="61">
        <v>49.88</v>
      </c>
      <c r="O321" s="63" t="s">
        <v>162</v>
      </c>
      <c r="P321" s="92" t="s">
        <v>799</v>
      </c>
      <c r="Q321" s="92" t="s">
        <v>863</v>
      </c>
      <c r="R321" s="92"/>
      <c r="S321" s="307">
        <v>25.006207875132986</v>
      </c>
      <c r="T321" s="354">
        <v>221.95999999999998</v>
      </c>
      <c r="U321" s="308">
        <v>220.0049663001064</v>
      </c>
      <c r="V321" s="379">
        <f t="shared" si="24"/>
        <v>25.006207875132986</v>
      </c>
      <c r="W321" s="294">
        <v>0.9720689655172414</v>
      </c>
    </row>
    <row r="322" spans="1:23" ht="12.75">
      <c r="A322" s="91" t="s">
        <v>13</v>
      </c>
      <c r="B322" s="60">
        <v>8.987544</v>
      </c>
      <c r="C322" s="60">
        <v>14.59</v>
      </c>
      <c r="D322" s="60">
        <v>4.2</v>
      </c>
      <c r="E322" s="60">
        <v>4.1</v>
      </c>
      <c r="F322" s="60">
        <v>20.49</v>
      </c>
      <c r="G322" s="60">
        <f t="shared" si="21"/>
        <v>8.099999999999987</v>
      </c>
      <c r="H322" s="60">
        <f t="shared" si="20"/>
        <v>411.08277155172425</v>
      </c>
      <c r="I322" s="60">
        <f t="shared" si="22"/>
        <v>-3.49929275912422</v>
      </c>
      <c r="J322" s="239">
        <f t="shared" si="23"/>
        <v>-4.041513879515094</v>
      </c>
      <c r="K322" s="61">
        <v>24.34</v>
      </c>
      <c r="L322" s="61">
        <v>17.4</v>
      </c>
      <c r="M322" s="61">
        <v>21.5</v>
      </c>
      <c r="N322" s="61">
        <v>49.88</v>
      </c>
      <c r="O322" s="63" t="s">
        <v>162</v>
      </c>
      <c r="P322" s="92" t="s">
        <v>799</v>
      </c>
      <c r="Q322" s="92" t="s">
        <v>863</v>
      </c>
      <c r="R322" s="92"/>
      <c r="S322" s="307">
        <v>24.376108549130926</v>
      </c>
      <c r="T322" s="354">
        <v>221.47000000000003</v>
      </c>
      <c r="U322" s="308">
        <v>219.50088683930474</v>
      </c>
      <c r="V322" s="379">
        <f t="shared" si="24"/>
        <v>24.376108549130926</v>
      </c>
      <c r="W322" s="294">
        <v>0.9720689655172414</v>
      </c>
    </row>
    <row r="323" spans="1:23" ht="12.75">
      <c r="A323" s="91" t="s">
        <v>13</v>
      </c>
      <c r="B323" s="60">
        <v>8.987544</v>
      </c>
      <c r="C323" s="60">
        <v>14.59</v>
      </c>
      <c r="D323" s="60">
        <v>4.15</v>
      </c>
      <c r="E323" s="60">
        <v>4</v>
      </c>
      <c r="F323" s="60">
        <v>20.42</v>
      </c>
      <c r="G323" s="60">
        <f t="shared" si="21"/>
        <v>8.099999999999987</v>
      </c>
      <c r="H323" s="60">
        <f t="shared" si="20"/>
        <v>406.739271551724</v>
      </c>
      <c r="I323" s="60">
        <f t="shared" si="22"/>
        <v>-3.5231610649559926</v>
      </c>
      <c r="J323" s="239">
        <f t="shared" si="23"/>
        <v>-4.070822187837049</v>
      </c>
      <c r="K323" s="61">
        <v>24.34</v>
      </c>
      <c r="L323" s="61">
        <v>17.4</v>
      </c>
      <c r="M323" s="61">
        <v>21.5</v>
      </c>
      <c r="N323" s="61">
        <v>49.88</v>
      </c>
      <c r="O323" s="63" t="s">
        <v>162</v>
      </c>
      <c r="P323" s="92" t="s">
        <v>799</v>
      </c>
      <c r="Q323" s="92" t="s">
        <v>863</v>
      </c>
      <c r="R323" s="92"/>
      <c r="S323" s="307">
        <v>23.501684994678946</v>
      </c>
      <c r="T323" s="354">
        <v>220.79</v>
      </c>
      <c r="U323" s="308">
        <v>218.80134799574316</v>
      </c>
      <c r="V323" s="379">
        <f t="shared" si="24"/>
        <v>23.501684994678946</v>
      </c>
      <c r="W323" s="294">
        <v>0.9720689655172414</v>
      </c>
    </row>
    <row r="324" spans="1:23" ht="12.75">
      <c r="A324" s="91" t="s">
        <v>1062</v>
      </c>
      <c r="B324" s="60">
        <v>9.0083485</v>
      </c>
      <c r="C324" s="60">
        <v>14.47</v>
      </c>
      <c r="D324" s="60">
        <v>4.45</v>
      </c>
      <c r="E324" s="60">
        <v>4.3</v>
      </c>
      <c r="F324" s="60">
        <v>20.47</v>
      </c>
      <c r="G324" s="60">
        <f t="shared" si="21"/>
        <v>7.4100000000000055</v>
      </c>
      <c r="H324" s="60">
        <f t="shared" si="20"/>
        <v>397.056702586207</v>
      </c>
      <c r="I324" s="60">
        <f t="shared" si="22"/>
        <v>-3.368525316040646</v>
      </c>
      <c r="J324" s="239">
        <f t="shared" si="23"/>
        <v>-3.928715774083738</v>
      </c>
      <c r="K324" s="61">
        <v>27.54</v>
      </c>
      <c r="L324" s="61">
        <v>16.7</v>
      </c>
      <c r="M324" s="61">
        <v>21.7</v>
      </c>
      <c r="N324" s="61">
        <v>50.87</v>
      </c>
      <c r="O324" s="63" t="s">
        <v>231</v>
      </c>
      <c r="P324" s="92" t="s">
        <v>1031</v>
      </c>
      <c r="Q324" s="92" t="s">
        <v>863</v>
      </c>
      <c r="R324" s="92"/>
      <c r="S324" s="307">
        <v>21.499787678261804</v>
      </c>
      <c r="T324" s="354">
        <v>219.06</v>
      </c>
      <c r="U324" s="308">
        <v>217.19983014260944</v>
      </c>
      <c r="V324" s="379">
        <f t="shared" si="24"/>
        <v>21.499787678261804</v>
      </c>
      <c r="W324" s="294">
        <v>0.974448275862069</v>
      </c>
    </row>
    <row r="325" spans="1:23" ht="12.75">
      <c r="A325" s="91" t="s">
        <v>977</v>
      </c>
      <c r="B325" s="60">
        <v>9.0083485</v>
      </c>
      <c r="C325" s="60">
        <v>14.47</v>
      </c>
      <c r="D325" s="60">
        <v>4.24</v>
      </c>
      <c r="E325" s="60">
        <v>4.02</v>
      </c>
      <c r="F325" s="60">
        <v>20.38</v>
      </c>
      <c r="G325" s="60">
        <f t="shared" si="21"/>
        <v>7.670000000000008</v>
      </c>
      <c r="H325" s="60">
        <f t="shared" si="20"/>
        <v>387.66267241379313</v>
      </c>
      <c r="I325" s="60">
        <f t="shared" si="22"/>
        <v>-3.3545398531166093</v>
      </c>
      <c r="J325" s="239">
        <f t="shared" si="23"/>
        <v>-3.9274474429469173</v>
      </c>
      <c r="K325" s="61">
        <v>27.54</v>
      </c>
      <c r="L325" s="61">
        <v>16.7</v>
      </c>
      <c r="M325" s="61">
        <v>21.7</v>
      </c>
      <c r="N325" s="61">
        <v>50.87</v>
      </c>
      <c r="O325" s="63" t="s">
        <v>231</v>
      </c>
      <c r="P325" s="92" t="s">
        <v>1031</v>
      </c>
      <c r="Q325" s="92" t="s">
        <v>863</v>
      </c>
      <c r="R325" s="92"/>
      <c r="S325" s="307">
        <v>19.63128254170652</v>
      </c>
      <c r="T325" s="354">
        <v>217.67</v>
      </c>
      <c r="U325" s="308">
        <v>215.70502603336521</v>
      </c>
      <c r="V325" s="379">
        <f t="shared" si="24"/>
        <v>19.63128254170652</v>
      </c>
      <c r="W325" s="294">
        <v>0.973551724137931</v>
      </c>
    </row>
    <row r="326" spans="1:23" ht="12.75">
      <c r="A326" s="91" t="s">
        <v>946</v>
      </c>
      <c r="B326" s="60">
        <v>9.091566499999999</v>
      </c>
      <c r="C326" s="60">
        <v>14.48</v>
      </c>
      <c r="D326" s="60">
        <v>4.21</v>
      </c>
      <c r="E326" s="60">
        <v>4</v>
      </c>
      <c r="F326" s="60">
        <v>20.33</v>
      </c>
      <c r="G326" s="60">
        <f t="shared" si="21"/>
        <v>8.800000000000011</v>
      </c>
      <c r="H326" s="60">
        <f t="shared" si="20"/>
        <v>400.3055172413792</v>
      </c>
      <c r="I326" s="60">
        <f t="shared" si="22"/>
        <v>-3.5439157584323695</v>
      </c>
      <c r="J326" s="239">
        <f t="shared" si="23"/>
        <v>-4.099838712487369</v>
      </c>
      <c r="K326" s="61">
        <v>22.8</v>
      </c>
      <c r="L326" s="61">
        <v>17.5</v>
      </c>
      <c r="M326" s="61">
        <v>22.8</v>
      </c>
      <c r="N326" s="61">
        <v>41</v>
      </c>
      <c r="O326" s="63" t="s">
        <v>389</v>
      </c>
      <c r="P326" s="92" t="s">
        <v>797</v>
      </c>
      <c r="Q326" s="92" t="s">
        <v>872</v>
      </c>
      <c r="R326" s="92"/>
      <c r="S326" s="307">
        <v>22.261735419630142</v>
      </c>
      <c r="T326" s="354">
        <v>220</v>
      </c>
      <c r="U326" s="308">
        <v>217.8093883357041</v>
      </c>
      <c r="V326" s="379">
        <f t="shared" si="24"/>
        <v>22.261735419630142</v>
      </c>
      <c r="W326" s="294">
        <v>0.9696551724137931</v>
      </c>
    </row>
    <row r="327" spans="1:23" ht="12.75">
      <c r="A327" s="91" t="s">
        <v>390</v>
      </c>
      <c r="B327" s="60">
        <v>9.091566499999999</v>
      </c>
      <c r="C327" s="60">
        <v>13.91</v>
      </c>
      <c r="D327" s="60">
        <v>3.89</v>
      </c>
      <c r="E327" s="60">
        <v>3.64</v>
      </c>
      <c r="F327" s="60">
        <v>19.6</v>
      </c>
      <c r="G327" s="60">
        <f t="shared" si="21"/>
        <v>11.700000000000014</v>
      </c>
      <c r="H327" s="60">
        <f t="shared" si="20"/>
        <v>337.06926724137935</v>
      </c>
      <c r="I327" s="60">
        <f t="shared" si="22"/>
        <v>-3.5271915692342546</v>
      </c>
      <c r="J327" s="239">
        <f t="shared" si="23"/>
        <v>-4.1799227957336065</v>
      </c>
      <c r="K327" s="61">
        <v>29.1</v>
      </c>
      <c r="L327" s="61">
        <v>23.2</v>
      </c>
      <c r="M327" s="61">
        <v>24.7</v>
      </c>
      <c r="N327" s="61">
        <v>47.8</v>
      </c>
      <c r="O327" s="63" t="s">
        <v>153</v>
      </c>
      <c r="P327" s="92" t="s">
        <v>797</v>
      </c>
      <c r="Q327" s="92" t="s">
        <v>872</v>
      </c>
      <c r="R327" s="92"/>
      <c r="S327" s="307">
        <v>9.598454904779032</v>
      </c>
      <c r="T327" s="354">
        <v>211</v>
      </c>
      <c r="U327" s="308">
        <v>207.67876392382323</v>
      </c>
      <c r="V327" s="379">
        <f t="shared" si="24"/>
        <v>9.598454904779032</v>
      </c>
      <c r="W327" s="294">
        <v>0.9596551724137931</v>
      </c>
    </row>
    <row r="328" spans="1:23" ht="12.75">
      <c r="A328" s="91" t="s">
        <v>391</v>
      </c>
      <c r="B328" s="60">
        <v>9.15398</v>
      </c>
      <c r="C328" s="60">
        <v>14.42</v>
      </c>
      <c r="D328" s="60">
        <v>4.24</v>
      </c>
      <c r="E328" s="60">
        <v>4.02</v>
      </c>
      <c r="F328" s="60">
        <v>20.47</v>
      </c>
      <c r="G328" s="60">
        <f t="shared" si="21"/>
        <v>4.540000000000001</v>
      </c>
      <c r="H328" s="60">
        <f t="shared" si="20"/>
        <v>469.4314827586207</v>
      </c>
      <c r="I328" s="60">
        <f t="shared" si="22"/>
        <v>-4.095722125097964</v>
      </c>
      <c r="J328" s="239">
        <f t="shared" si="23"/>
        <v>-4.574117804114419</v>
      </c>
      <c r="K328" s="61">
        <v>23.03</v>
      </c>
      <c r="L328" s="61">
        <v>14.6</v>
      </c>
      <c r="M328" s="61">
        <v>19.4</v>
      </c>
      <c r="N328" s="61">
        <v>200.369</v>
      </c>
      <c r="O328" s="63" t="s">
        <v>360</v>
      </c>
      <c r="P328" s="92" t="s">
        <v>798</v>
      </c>
      <c r="Q328" s="92" t="s">
        <v>863</v>
      </c>
      <c r="R328" s="92"/>
      <c r="S328" s="307">
        <v>35.672248300987874</v>
      </c>
      <c r="T328" s="354">
        <v>229.5</v>
      </c>
      <c r="U328" s="308">
        <v>228.5377986407903</v>
      </c>
      <c r="V328" s="379">
        <f t="shared" si="24"/>
        <v>35.672248300987874</v>
      </c>
      <c r="W328" s="294">
        <v>0.9843448275862069</v>
      </c>
    </row>
    <row r="329" spans="1:23" ht="12.75">
      <c r="A329" s="91" t="s">
        <v>392</v>
      </c>
      <c r="B329" s="60">
        <v>9.1747845</v>
      </c>
      <c r="C329" s="60">
        <v>14.32</v>
      </c>
      <c r="D329" s="60">
        <v>4.27</v>
      </c>
      <c r="E329" s="60">
        <v>4.07</v>
      </c>
      <c r="F329" s="60">
        <v>20.18</v>
      </c>
      <c r="G329" s="60">
        <f t="shared" si="21"/>
        <v>6.6000000000000005</v>
      </c>
      <c r="H329" s="60">
        <f t="shared" si="20"/>
        <v>605.8728879310346</v>
      </c>
      <c r="I329" s="60">
        <f t="shared" si="22"/>
        <v>-5.49381518785702</v>
      </c>
      <c r="J329" s="239">
        <f t="shared" si="23"/>
        <v>-5.8689815816050555</v>
      </c>
      <c r="K329" s="61">
        <v>19.6</v>
      </c>
      <c r="L329" s="61">
        <v>14.5</v>
      </c>
      <c r="M329" s="61">
        <v>18.1</v>
      </c>
      <c r="N329" s="61">
        <v>38.3</v>
      </c>
      <c r="O329" s="63" t="s">
        <v>178</v>
      </c>
      <c r="P329" s="92" t="s">
        <v>797</v>
      </c>
      <c r="Q329" s="92" t="s">
        <v>872</v>
      </c>
      <c r="R329" s="92"/>
      <c r="S329" s="307">
        <v>63.25423429781228</v>
      </c>
      <c r="T329" s="354">
        <v>251.5</v>
      </c>
      <c r="U329" s="308">
        <v>250.60338743824983</v>
      </c>
      <c r="V329" s="379">
        <f t="shared" si="24"/>
        <v>63.25423429781228</v>
      </c>
      <c r="W329" s="294">
        <v>0.9772413793103448</v>
      </c>
    </row>
    <row r="330" spans="1:23" ht="12.75">
      <c r="A330" s="91" t="s">
        <v>393</v>
      </c>
      <c r="B330" s="60">
        <v>9.2996115</v>
      </c>
      <c r="C330" s="60">
        <v>14.34</v>
      </c>
      <c r="D330" s="60">
        <v>4.33</v>
      </c>
      <c r="E330" s="60">
        <v>4.1</v>
      </c>
      <c r="F330" s="60">
        <v>20.19</v>
      </c>
      <c r="G330" s="60">
        <f t="shared" si="21"/>
        <v>3.900000000000005</v>
      </c>
      <c r="H330" s="60">
        <f t="shared" si="20"/>
        <v>655.9376724137933</v>
      </c>
      <c r="I330" s="60">
        <f t="shared" si="22"/>
        <v>-5.828625744171955</v>
      </c>
      <c r="J330" s="239">
        <f t="shared" si="23"/>
        <v>-6.176272312234534</v>
      </c>
      <c r="K330" s="61">
        <v>22.4</v>
      </c>
      <c r="L330" s="61">
        <v>13.3</v>
      </c>
      <c r="M330" s="61">
        <v>18</v>
      </c>
      <c r="N330" s="61">
        <v>42.8</v>
      </c>
      <c r="O330" s="63" t="s">
        <v>159</v>
      </c>
      <c r="P330" s="92" t="s">
        <v>797</v>
      </c>
      <c r="Q330" s="92" t="s">
        <v>872</v>
      </c>
      <c r="R330" s="92"/>
      <c r="S330" s="307">
        <v>72.58825585459633</v>
      </c>
      <c r="T330" s="354">
        <v>258.5</v>
      </c>
      <c r="U330" s="308">
        <v>258.07060468367706</v>
      </c>
      <c r="V330" s="379">
        <f t="shared" si="24"/>
        <v>72.58825585459633</v>
      </c>
      <c r="W330" s="294">
        <v>0.986551724137931</v>
      </c>
    </row>
    <row r="331" spans="1:23" ht="12.75">
      <c r="A331" s="91" t="s">
        <v>95</v>
      </c>
      <c r="B331" s="60">
        <v>9.2996115</v>
      </c>
      <c r="C331" s="60">
        <v>14.35</v>
      </c>
      <c r="D331" s="60">
        <v>4.16</v>
      </c>
      <c r="E331" s="60">
        <v>3.94</v>
      </c>
      <c r="F331" s="60">
        <v>20.24</v>
      </c>
      <c r="G331" s="60">
        <f t="shared" si="21"/>
        <v>7.480000000000011</v>
      </c>
      <c r="H331" s="60">
        <f t="shared" si="20"/>
        <v>387.5921896551725</v>
      </c>
      <c r="I331" s="60">
        <f t="shared" si="22"/>
        <v>-3.493750170272417</v>
      </c>
      <c r="J331" s="239">
        <f t="shared" si="23"/>
        <v>-4.066755361727573</v>
      </c>
      <c r="K331" s="61">
        <v>25.43</v>
      </c>
      <c r="L331" s="61">
        <v>17.6</v>
      </c>
      <c r="M331" s="61">
        <v>21.6</v>
      </c>
      <c r="N331" s="61">
        <v>199.49</v>
      </c>
      <c r="O331" s="63" t="s">
        <v>211</v>
      </c>
      <c r="P331" s="92" t="s">
        <v>798</v>
      </c>
      <c r="Q331" s="92" t="s">
        <v>863</v>
      </c>
      <c r="R331" s="92"/>
      <c r="S331" s="307">
        <v>19.60392184624098</v>
      </c>
      <c r="T331" s="354">
        <v>217.6</v>
      </c>
      <c r="U331" s="308">
        <v>215.68313747699278</v>
      </c>
      <c r="V331" s="379">
        <f t="shared" si="24"/>
        <v>19.60392184624098</v>
      </c>
      <c r="W331" s="294">
        <v>0.9742068965517241</v>
      </c>
    </row>
    <row r="332" spans="1:23" ht="12.75">
      <c r="A332" s="91" t="s">
        <v>394</v>
      </c>
      <c r="B332" s="60">
        <v>9.3412205</v>
      </c>
      <c r="C332" s="60">
        <v>14.51</v>
      </c>
      <c r="D332" s="60">
        <v>3.66</v>
      </c>
      <c r="E332" s="60">
        <v>3.51</v>
      </c>
      <c r="F332" s="60">
        <v>19.94</v>
      </c>
      <c r="G332" s="60">
        <f t="shared" si="21"/>
        <v>5.889999999999999</v>
      </c>
      <c r="H332" s="60">
        <f t="shared" si="20"/>
        <v>436.4147155172416</v>
      </c>
      <c r="I332" s="60">
        <f t="shared" si="22"/>
        <v>-4.308993861880456</v>
      </c>
      <c r="J332" s="239">
        <f t="shared" si="23"/>
        <v>-4.82152566845879</v>
      </c>
      <c r="K332" s="61">
        <v>22.9</v>
      </c>
      <c r="L332" s="61">
        <v>15.8</v>
      </c>
      <c r="M332" s="61">
        <v>21.7</v>
      </c>
      <c r="N332" s="61">
        <v>200.1</v>
      </c>
      <c r="O332" s="63" t="s">
        <v>206</v>
      </c>
      <c r="P332" s="92" t="s">
        <v>798</v>
      </c>
      <c r="Q332" s="92" t="s">
        <v>863</v>
      </c>
      <c r="R332" s="92"/>
      <c r="S332" s="307">
        <v>29.246594628840974</v>
      </c>
      <c r="T332" s="354">
        <v>224.75</v>
      </c>
      <c r="U332" s="308">
        <v>223.39727570307278</v>
      </c>
      <c r="V332" s="379">
        <f t="shared" si="24"/>
        <v>29.246594628840974</v>
      </c>
      <c r="W332" s="294">
        <v>0.9796896551724138</v>
      </c>
    </row>
    <row r="333" spans="1:23" ht="12.75">
      <c r="A333" s="91" t="s">
        <v>412</v>
      </c>
      <c r="B333" s="60">
        <v>9.3412205</v>
      </c>
      <c r="C333" s="60">
        <v>14.51</v>
      </c>
      <c r="D333" s="60">
        <v>4.27</v>
      </c>
      <c r="E333" s="60">
        <v>4.07</v>
      </c>
      <c r="F333" s="60">
        <v>20.43</v>
      </c>
      <c r="G333" s="60">
        <f t="shared" si="21"/>
        <v>5.889999999999999</v>
      </c>
      <c r="H333" s="60">
        <f t="shared" si="20"/>
        <v>460.81496551724143</v>
      </c>
      <c r="I333" s="60">
        <f t="shared" si="22"/>
        <v>-4.055265748769983</v>
      </c>
      <c r="J333" s="239">
        <f t="shared" si="23"/>
        <v>-4.5421233501581675</v>
      </c>
      <c r="K333" s="61">
        <v>22.9</v>
      </c>
      <c r="L333" s="61">
        <v>15.8</v>
      </c>
      <c r="M333" s="61">
        <v>21.7</v>
      </c>
      <c r="N333" s="61">
        <v>200.1</v>
      </c>
      <c r="O333" s="63" t="s">
        <v>206</v>
      </c>
      <c r="P333" s="92" t="s">
        <v>798</v>
      </c>
      <c r="Q333" s="92" t="s">
        <v>863</v>
      </c>
      <c r="R333" s="92"/>
      <c r="S333" s="307">
        <v>34.12058709654712</v>
      </c>
      <c r="T333" s="354">
        <v>228.57</v>
      </c>
      <c r="U333" s="308">
        <v>227.2964696772377</v>
      </c>
      <c r="V333" s="379">
        <f t="shared" si="24"/>
        <v>34.12058709654712</v>
      </c>
      <c r="W333" s="294">
        <v>0.9796896551724138</v>
      </c>
    </row>
    <row r="334" spans="1:23" ht="12.75">
      <c r="A334" s="91" t="s">
        <v>615</v>
      </c>
      <c r="B334" s="60">
        <v>9.5908745</v>
      </c>
      <c r="C334" s="60">
        <v>14.71</v>
      </c>
      <c r="D334" s="60">
        <v>4.27</v>
      </c>
      <c r="E334" s="60">
        <v>4.07</v>
      </c>
      <c r="F334" s="60">
        <v>20.55</v>
      </c>
      <c r="G334" s="60">
        <f t="shared" si="21"/>
        <v>5.00000000000001</v>
      </c>
      <c r="H334" s="60">
        <f t="shared" si="20"/>
        <v>401.6424870689657</v>
      </c>
      <c r="I334" s="60">
        <f t="shared" si="22"/>
        <v>-3.338396476718689</v>
      </c>
      <c r="J334" s="239">
        <f t="shared" si="23"/>
        <v>-3.8925820950618153</v>
      </c>
      <c r="K334" s="61">
        <v>28.4</v>
      </c>
      <c r="L334" s="61">
        <v>15.8</v>
      </c>
      <c r="M334" s="61">
        <v>20.5</v>
      </c>
      <c r="N334" s="61">
        <v>50</v>
      </c>
      <c r="O334" s="63" t="s">
        <v>278</v>
      </c>
      <c r="P334" s="92" t="s">
        <v>799</v>
      </c>
      <c r="Q334" s="92" t="s">
        <v>863</v>
      </c>
      <c r="R334" s="92"/>
      <c r="S334" s="307">
        <v>22.23114035087722</v>
      </c>
      <c r="T334" s="354">
        <v>219.03</v>
      </c>
      <c r="U334" s="308">
        <v>217.78491228070177</v>
      </c>
      <c r="V334" s="379">
        <f t="shared" si="24"/>
        <v>22.23114035087722</v>
      </c>
      <c r="W334" s="294">
        <v>0.9827586206896551</v>
      </c>
    </row>
    <row r="335" spans="1:23" ht="12.75">
      <c r="A335" s="91" t="s">
        <v>413</v>
      </c>
      <c r="B335" s="60">
        <v>9.653287999999998</v>
      </c>
      <c r="C335" s="60">
        <v>14.55</v>
      </c>
      <c r="D335" s="60">
        <v>4.39</v>
      </c>
      <c r="E335" s="60">
        <v>4.18</v>
      </c>
      <c r="F335" s="60">
        <v>20.47</v>
      </c>
      <c r="G335" s="60">
        <f t="shared" si="21"/>
        <v>8.800000000000011</v>
      </c>
      <c r="H335" s="60">
        <f t="shared" si="20"/>
        <v>493.5630172413792</v>
      </c>
      <c r="I335" s="60">
        <f t="shared" si="22"/>
        <v>-4.313426104868519</v>
      </c>
      <c r="J335" s="239">
        <f t="shared" si="23"/>
        <v>-4.7696173814136955</v>
      </c>
      <c r="K335" s="61">
        <v>34</v>
      </c>
      <c r="L335" s="61">
        <v>12.8</v>
      </c>
      <c r="M335" s="61">
        <v>17</v>
      </c>
      <c r="N335" s="61">
        <v>50.9</v>
      </c>
      <c r="O335" s="63" t="s">
        <v>675</v>
      </c>
      <c r="P335" s="92" t="s">
        <v>797</v>
      </c>
      <c r="Q335" s="92" t="s">
        <v>872</v>
      </c>
      <c r="R335" s="92"/>
      <c r="S335" s="307">
        <v>41.08285917496442</v>
      </c>
      <c r="T335" s="354">
        <v>234.6</v>
      </c>
      <c r="U335" s="308">
        <v>232.86628733997154</v>
      </c>
      <c r="V335" s="379">
        <f t="shared" si="24"/>
        <v>41.08285917496442</v>
      </c>
      <c r="W335" s="294">
        <v>0.9696551724137931</v>
      </c>
    </row>
    <row r="336" spans="1:23" ht="12.75">
      <c r="A336" s="91" t="s">
        <v>947</v>
      </c>
      <c r="B336" s="60">
        <v>9.736505999999999</v>
      </c>
      <c r="C336" s="60">
        <v>14.59</v>
      </c>
      <c r="D336" s="60">
        <v>4.21</v>
      </c>
      <c r="E336" s="60">
        <v>4</v>
      </c>
      <c r="F336" s="60">
        <v>20.4</v>
      </c>
      <c r="G336" s="60">
        <f t="shared" si="21"/>
        <v>7.000000000000014</v>
      </c>
      <c r="H336" s="60">
        <f t="shared" si="20"/>
        <v>410.26120689655187</v>
      </c>
      <c r="I336" s="60">
        <f t="shared" si="22"/>
        <v>-3.580604532884589</v>
      </c>
      <c r="J336" s="239">
        <f t="shared" si="23"/>
        <v>-4.1238463052212</v>
      </c>
      <c r="K336" s="61">
        <v>25.7</v>
      </c>
      <c r="L336" s="61">
        <v>18.1</v>
      </c>
      <c r="M336" s="61">
        <v>20.8</v>
      </c>
      <c r="N336" s="61">
        <v>48.6</v>
      </c>
      <c r="O336" s="63" t="s">
        <v>164</v>
      </c>
      <c r="P336" s="92" t="s">
        <v>797</v>
      </c>
      <c r="Q336" s="92" t="s">
        <v>872</v>
      </c>
      <c r="R336" s="92"/>
      <c r="S336" s="307">
        <v>24.11660777385162</v>
      </c>
      <c r="T336" s="354">
        <v>221</v>
      </c>
      <c r="U336" s="308">
        <v>219.2932862190813</v>
      </c>
      <c r="V336" s="379">
        <f t="shared" si="24"/>
        <v>24.11660777385162</v>
      </c>
      <c r="W336" s="294">
        <v>0.9758620689655172</v>
      </c>
    </row>
    <row r="337" spans="1:23" ht="12.75">
      <c r="A337" s="91" t="s">
        <v>63</v>
      </c>
      <c r="B337" s="60">
        <v>9.736505999999999</v>
      </c>
      <c r="C337" s="60">
        <v>15.06</v>
      </c>
      <c r="D337" s="60">
        <v>4.6</v>
      </c>
      <c r="E337" s="60">
        <v>4.38</v>
      </c>
      <c r="F337" s="60">
        <v>20.98</v>
      </c>
      <c r="G337" s="60">
        <f t="shared" si="21"/>
        <v>5.209999999999995</v>
      </c>
      <c r="H337" s="60">
        <f t="shared" si="20"/>
        <v>438.01819827586206</v>
      </c>
      <c r="I337" s="60">
        <f t="shared" si="22"/>
        <v>-3.2849215444611772</v>
      </c>
      <c r="J337" s="239">
        <f t="shared" si="23"/>
        <v>-3.7956832140689514</v>
      </c>
      <c r="K337" s="61">
        <v>26.49</v>
      </c>
      <c r="L337" s="61">
        <v>14.8</v>
      </c>
      <c r="M337" s="61">
        <v>20.6</v>
      </c>
      <c r="N337" s="61">
        <v>48.18</v>
      </c>
      <c r="O337" s="63" t="s">
        <v>21</v>
      </c>
      <c r="P337" s="92" t="s">
        <v>799</v>
      </c>
      <c r="Q337" s="92" t="s">
        <v>863</v>
      </c>
      <c r="R337" s="92"/>
      <c r="S337" s="307">
        <v>29.496295515994255</v>
      </c>
      <c r="T337" s="354">
        <v>224.79000000000002</v>
      </c>
      <c r="U337" s="308">
        <v>223.5970364127954</v>
      </c>
      <c r="V337" s="379">
        <f t="shared" si="24"/>
        <v>29.496295515994255</v>
      </c>
      <c r="W337" s="294">
        <v>0.9820344827586207</v>
      </c>
    </row>
    <row r="338" spans="1:23" ht="12.75">
      <c r="A338" s="91" t="s">
        <v>64</v>
      </c>
      <c r="B338" s="60">
        <v>9.736505999999999</v>
      </c>
      <c r="C338" s="60">
        <v>15.06</v>
      </c>
      <c r="D338" s="60">
        <v>4.75</v>
      </c>
      <c r="E338" s="60">
        <v>4.6</v>
      </c>
      <c r="F338" s="60">
        <v>21.06</v>
      </c>
      <c r="G338" s="60">
        <f t="shared" si="21"/>
        <v>5.209999999999995</v>
      </c>
      <c r="H338" s="60">
        <f t="shared" si="20"/>
        <v>433.6746982758618</v>
      </c>
      <c r="I338" s="60">
        <f t="shared" si="22"/>
        <v>-3.1616408500392517</v>
      </c>
      <c r="J338" s="239">
        <f t="shared" si="23"/>
        <v>-3.6772260500051424</v>
      </c>
      <c r="K338" s="61">
        <v>26.49</v>
      </c>
      <c r="L338" s="61">
        <v>14.8</v>
      </c>
      <c r="M338" s="61">
        <v>20.6</v>
      </c>
      <c r="N338" s="61">
        <v>48.18</v>
      </c>
      <c r="O338" s="63" t="s">
        <v>21</v>
      </c>
      <c r="P338" s="92" t="s">
        <v>799</v>
      </c>
      <c r="Q338" s="92" t="s">
        <v>863</v>
      </c>
      <c r="R338" s="92"/>
      <c r="S338" s="307">
        <v>28.630745461568132</v>
      </c>
      <c r="T338" s="354">
        <v>224.10999999999999</v>
      </c>
      <c r="U338" s="308">
        <v>222.9045963692545</v>
      </c>
      <c r="V338" s="379">
        <f t="shared" si="24"/>
        <v>28.630745461568132</v>
      </c>
      <c r="W338" s="294">
        <v>0.9820344827586207</v>
      </c>
    </row>
    <row r="339" spans="1:23" ht="12.75">
      <c r="A339" s="91" t="s">
        <v>791</v>
      </c>
      <c r="B339" s="60">
        <v>9.785</v>
      </c>
      <c r="C339" s="60">
        <v>14.61</v>
      </c>
      <c r="D339" s="60">
        <v>4.269</v>
      </c>
      <c r="E339" s="60">
        <v>4.019</v>
      </c>
      <c r="F339" s="60">
        <v>20.471</v>
      </c>
      <c r="G339" s="60">
        <f>290*(1-W339)</f>
        <v>5.654999999999989</v>
      </c>
      <c r="H339" s="60">
        <f>(S339/1000*H$6+(1-S339/1000)*D$6)*W339+290*(1-W339)</f>
        <v>349.27249965</v>
      </c>
      <c r="I339" s="60">
        <f>F339+2.15-10*LOG((S339/1000*H$6+(1-S339/1000)*D$6)*W339+290*(1-W339))</f>
        <v>-2.810643923355414</v>
      </c>
      <c r="J339" s="239">
        <f>F339+2.15-10*LOG((S339/1000*H$6+(1-S339/1000)*D$6)*W339+290*(10^(0.1*M$6)-1)+290*(1-W339))</f>
        <v>-3.4421486739199914</v>
      </c>
      <c r="K339" s="61">
        <v>30.43</v>
      </c>
      <c r="L339" s="61">
        <v>24.68</v>
      </c>
      <c r="M339" s="61">
        <v>26.36</v>
      </c>
      <c r="N339" s="61">
        <v>49.42</v>
      </c>
      <c r="O339" s="63" t="s">
        <v>231</v>
      </c>
      <c r="P339" s="92" t="s">
        <v>799</v>
      </c>
      <c r="Q339" s="92" t="s">
        <v>863</v>
      </c>
      <c r="R339" s="92"/>
      <c r="S339" s="307">
        <v>11.83</v>
      </c>
      <c r="T339" s="354">
        <v>209.409</v>
      </c>
      <c r="U339" s="308">
        <v>209.464</v>
      </c>
      <c r="V339" s="379">
        <f t="shared" si="24"/>
        <v>11.829999999999998</v>
      </c>
      <c r="W339" s="294">
        <v>0.9805</v>
      </c>
    </row>
    <row r="340" spans="1:23" ht="12.75">
      <c r="A340" s="91" t="s">
        <v>426</v>
      </c>
      <c r="B340" s="60">
        <v>9.840528500000001</v>
      </c>
      <c r="C340" s="60">
        <v>14.92</v>
      </c>
      <c r="D340" s="60">
        <v>4.59</v>
      </c>
      <c r="E340" s="60">
        <v>4.39</v>
      </c>
      <c r="F340" s="60">
        <v>20.87</v>
      </c>
      <c r="G340" s="60">
        <f t="shared" si="21"/>
        <v>6.800000000000007</v>
      </c>
      <c r="H340" s="60">
        <f aca="true" t="shared" si="25" ref="H340:H406">(S340/1000*H$6+(1-S340/1000)*D$6)*W340+290*(1-W340)</f>
        <v>487.307672413793</v>
      </c>
      <c r="I340" s="60">
        <f t="shared" si="22"/>
        <v>-3.858032491829409</v>
      </c>
      <c r="J340" s="239">
        <f t="shared" si="23"/>
        <v>-4.319779065205328</v>
      </c>
      <c r="K340" s="61">
        <v>26.2</v>
      </c>
      <c r="L340" s="61">
        <v>13</v>
      </c>
      <c r="M340" s="61">
        <v>18.2</v>
      </c>
      <c r="N340" s="61">
        <v>26.9</v>
      </c>
      <c r="O340" s="63" t="s">
        <v>427</v>
      </c>
      <c r="P340" s="92" t="s">
        <v>797</v>
      </c>
      <c r="Q340" s="92" t="s">
        <v>872</v>
      </c>
      <c r="R340" s="92"/>
      <c r="S340" s="307">
        <v>39.53919491525422</v>
      </c>
      <c r="T340" s="354">
        <v>233</v>
      </c>
      <c r="U340" s="308">
        <v>231.63135593220338</v>
      </c>
      <c r="V340" s="379">
        <f t="shared" si="24"/>
        <v>39.53919491525422</v>
      </c>
      <c r="W340" s="294">
        <v>0.976551724137931</v>
      </c>
    </row>
    <row r="341" spans="1:23" ht="12.75">
      <c r="A341" s="91" t="s">
        <v>1265</v>
      </c>
      <c r="B341" s="60">
        <v>9.836367599999999</v>
      </c>
      <c r="C341" s="60">
        <v>14.58</v>
      </c>
      <c r="D341" s="60">
        <v>4.182</v>
      </c>
      <c r="E341" s="60">
        <v>3.967</v>
      </c>
      <c r="F341" s="60">
        <v>20.41</v>
      </c>
      <c r="G341" s="60">
        <f t="shared" si="21"/>
        <v>6.00999999999999</v>
      </c>
      <c r="H341" s="60">
        <f t="shared" si="25"/>
        <v>338.1861987068965</v>
      </c>
      <c r="I341" s="60">
        <f t="shared" si="22"/>
        <v>-2.7315588017556216</v>
      </c>
      <c r="J341" s="239">
        <f t="shared" si="23"/>
        <v>-3.3822879674616857</v>
      </c>
      <c r="K341" s="61">
        <v>28.7</v>
      </c>
      <c r="L341" s="61">
        <v>20.1</v>
      </c>
      <c r="M341" s="61">
        <v>27.3</v>
      </c>
      <c r="N341" s="61">
        <v>50.32</v>
      </c>
      <c r="O341" s="63" t="s">
        <v>177</v>
      </c>
      <c r="P341" s="92" t="s">
        <v>799</v>
      </c>
      <c r="Q341" s="92" t="s">
        <v>863</v>
      </c>
      <c r="R341" s="92"/>
      <c r="S341" s="307">
        <v>9.62934434311066</v>
      </c>
      <c r="T341" s="354">
        <v>209.409</v>
      </c>
      <c r="U341" s="308">
        <v>207.70347547448853</v>
      </c>
      <c r="V341" s="379">
        <f t="shared" si="24"/>
        <v>9.62934434311066</v>
      </c>
      <c r="W341" s="294">
        <v>0.9792758620689656</v>
      </c>
    </row>
    <row r="342" spans="1:23" ht="12.75">
      <c r="A342" s="91" t="s">
        <v>1064</v>
      </c>
      <c r="B342" s="60">
        <v>9.861333</v>
      </c>
      <c r="C342" s="60">
        <v>14.8</v>
      </c>
      <c r="D342" s="60">
        <v>4.39</v>
      </c>
      <c r="E342" s="60">
        <v>4.21</v>
      </c>
      <c r="F342" s="60">
        <v>20.71</v>
      </c>
      <c r="G342" s="60">
        <f aca="true" t="shared" si="26" ref="G342:G408">290*(1-W342)</f>
        <v>5.810000000000015</v>
      </c>
      <c r="H342" s="60">
        <f t="shared" si="25"/>
        <v>413.9615517241379</v>
      </c>
      <c r="I342" s="60">
        <f aca="true" t="shared" si="27" ref="I342:I408">F342+2.15-10*LOG((S342/1000*H$6+(1-S342/1000)*D$6)*W342+290*(1-W342))</f>
        <v>-3.309600062188185</v>
      </c>
      <c r="J342" s="239">
        <f aca="true" t="shared" si="28" ref="J342:J408">F342+2.15-10*LOG((S342/1000*H$6+(1-S342/1000)*D$6)*W342+290*(10^(0.1*M$6)-1)+290*(1-W342))</f>
        <v>-3.848274901080565</v>
      </c>
      <c r="K342" s="61">
        <v>28.9</v>
      </c>
      <c r="L342" s="61">
        <v>15.8</v>
      </c>
      <c r="M342" s="61">
        <v>20.6</v>
      </c>
      <c r="N342" s="61">
        <v>46.6</v>
      </c>
      <c r="O342" s="63" t="s">
        <v>231</v>
      </c>
      <c r="P342" s="92" t="s">
        <v>796</v>
      </c>
      <c r="Q342" s="92" t="s">
        <v>863</v>
      </c>
      <c r="R342" s="92"/>
      <c r="S342" s="307">
        <v>24.7545656075161</v>
      </c>
      <c r="T342" s="354">
        <v>221.20999999999998</v>
      </c>
      <c r="U342" s="308">
        <v>219.80365248601288</v>
      </c>
      <c r="V342" s="379">
        <f t="shared" si="24"/>
        <v>24.7545656075161</v>
      </c>
      <c r="W342" s="294">
        <v>0.9799655172413793</v>
      </c>
    </row>
    <row r="343" spans="1:23" ht="12.75">
      <c r="A343" s="91" t="s">
        <v>1065</v>
      </c>
      <c r="B343" s="60">
        <v>9.861333</v>
      </c>
      <c r="C343" s="60">
        <v>14.8</v>
      </c>
      <c r="D343" s="60">
        <v>4.6</v>
      </c>
      <c r="E343" s="60">
        <v>4.45</v>
      </c>
      <c r="F343" s="60">
        <v>20.79</v>
      </c>
      <c r="G343" s="60">
        <f t="shared" si="26"/>
        <v>5.810000000000015</v>
      </c>
      <c r="H343" s="60">
        <f t="shared" si="25"/>
        <v>420.22130172413813</v>
      </c>
      <c r="I343" s="60">
        <f t="shared" si="27"/>
        <v>-3.294780637452419</v>
      </c>
      <c r="J343" s="239">
        <f t="shared" si="28"/>
        <v>-3.8259023311524167</v>
      </c>
      <c r="K343" s="61">
        <v>28.9</v>
      </c>
      <c r="L343" s="61">
        <v>15.8</v>
      </c>
      <c r="M343" s="61">
        <v>20.6</v>
      </c>
      <c r="N343" s="61">
        <v>46.6</v>
      </c>
      <c r="O343" s="63" t="s">
        <v>231</v>
      </c>
      <c r="P343" s="92" t="s">
        <v>796</v>
      </c>
      <c r="Q343" s="92" t="s">
        <v>863</v>
      </c>
      <c r="R343" s="92"/>
      <c r="S343" s="307">
        <v>26.00460959217429</v>
      </c>
      <c r="T343" s="354">
        <v>222.19000000000003</v>
      </c>
      <c r="U343" s="308">
        <v>220.80368767373943</v>
      </c>
      <c r="V343" s="379">
        <f t="shared" si="24"/>
        <v>26.00460959217429</v>
      </c>
      <c r="W343" s="294">
        <v>0.9799655172413793</v>
      </c>
    </row>
    <row r="344" spans="1:23" ht="12.75">
      <c r="A344" s="91" t="s">
        <v>1361</v>
      </c>
      <c r="B344" s="60">
        <v>9.882137499999999</v>
      </c>
      <c r="C344" s="60">
        <v>14.7</v>
      </c>
      <c r="D344" s="60">
        <v>4.27</v>
      </c>
      <c r="E344" s="60">
        <v>4.07</v>
      </c>
      <c r="F344" s="60">
        <v>20.57</v>
      </c>
      <c r="G344" s="60">
        <f t="shared" si="26"/>
        <v>7.220000000000009</v>
      </c>
      <c r="H344" s="60">
        <f t="shared" si="25"/>
        <v>360.00259482758634</v>
      </c>
      <c r="I344" s="60">
        <f t="shared" si="27"/>
        <v>-2.8430563108740117</v>
      </c>
      <c r="J344" s="239">
        <f t="shared" si="28"/>
        <v>-3.45700774258885</v>
      </c>
      <c r="K344" s="61">
        <v>30.3</v>
      </c>
      <c r="L344" s="61">
        <v>19.6</v>
      </c>
      <c r="M344" s="61">
        <v>24.5</v>
      </c>
      <c r="N344" s="61">
        <v>49.9</v>
      </c>
      <c r="O344" s="63" t="s">
        <v>215</v>
      </c>
      <c r="P344" s="92" t="s">
        <v>788</v>
      </c>
      <c r="Q344" s="92" t="s">
        <v>863</v>
      </c>
      <c r="R344" s="92"/>
      <c r="S344" s="307">
        <v>14.048907277742444</v>
      </c>
      <c r="T344" s="354">
        <v>213.20000000000002</v>
      </c>
      <c r="U344" s="308">
        <v>211.23912582219396</v>
      </c>
      <c r="V344" s="379">
        <f t="shared" si="24"/>
        <v>14.048907277742444</v>
      </c>
      <c r="W344" s="294">
        <v>0.975103448275862</v>
      </c>
    </row>
    <row r="345" spans="1:23" ht="12.75">
      <c r="A345" s="91" t="s">
        <v>1362</v>
      </c>
      <c r="B345" s="60">
        <v>9.882137499999999</v>
      </c>
      <c r="C345" s="60">
        <v>14.7</v>
      </c>
      <c r="D345" s="60">
        <v>4.6</v>
      </c>
      <c r="E345" s="60">
        <v>4.45</v>
      </c>
      <c r="F345" s="60">
        <v>20.7</v>
      </c>
      <c r="G345" s="60">
        <f t="shared" si="26"/>
        <v>7.499999999999999</v>
      </c>
      <c r="H345" s="60">
        <f t="shared" si="25"/>
        <v>371.5837931034483</v>
      </c>
      <c r="I345" s="60">
        <f t="shared" si="27"/>
        <v>-2.8505676366596653</v>
      </c>
      <c r="J345" s="239">
        <f t="shared" si="28"/>
        <v>-3.4466382047392194</v>
      </c>
      <c r="K345" s="61">
        <v>30.3</v>
      </c>
      <c r="L345" s="61">
        <v>19.6</v>
      </c>
      <c r="M345" s="61">
        <v>24.5</v>
      </c>
      <c r="N345" s="61">
        <v>49.9</v>
      </c>
      <c r="O345" s="63" t="s">
        <v>215</v>
      </c>
      <c r="P345" s="92" t="s">
        <v>788</v>
      </c>
      <c r="Q345" s="92" t="s">
        <v>863</v>
      </c>
      <c r="R345" s="92"/>
      <c r="S345" s="307">
        <v>16.389380530973447</v>
      </c>
      <c r="T345" s="354">
        <v>215.1</v>
      </c>
      <c r="U345" s="308">
        <v>213.11150442477876</v>
      </c>
      <c r="V345" s="379">
        <f t="shared" si="24"/>
        <v>16.389380530973447</v>
      </c>
      <c r="W345" s="294">
        <v>0.9741379310344828</v>
      </c>
    </row>
    <row r="346" spans="1:23" ht="12.75">
      <c r="A346" s="91" t="s">
        <v>781</v>
      </c>
      <c r="B346" s="60">
        <v>9.902942</v>
      </c>
      <c r="C346" s="60">
        <v>14.7</v>
      </c>
      <c r="D346" s="60">
        <v>4.3</v>
      </c>
      <c r="E346" s="60">
        <v>4.1</v>
      </c>
      <c r="F346" s="60">
        <v>20.61</v>
      </c>
      <c r="G346" s="60">
        <f t="shared" si="26"/>
        <v>6.930000000000009</v>
      </c>
      <c r="H346" s="60">
        <f t="shared" si="25"/>
        <v>350.16584482758606</v>
      </c>
      <c r="I346" s="60">
        <f t="shared" si="27"/>
        <v>-2.6827378273455125</v>
      </c>
      <c r="J346" s="239">
        <f t="shared" si="28"/>
        <v>-3.312742877791912</v>
      </c>
      <c r="K346" s="61">
        <v>29.8</v>
      </c>
      <c r="L346" s="61">
        <v>17.1</v>
      </c>
      <c r="M346" s="61">
        <v>26.3</v>
      </c>
      <c r="N346" s="61">
        <v>49</v>
      </c>
      <c r="O346" s="63" t="s">
        <v>215</v>
      </c>
      <c r="P346" s="92" t="s">
        <v>788</v>
      </c>
      <c r="Q346" s="92" t="s">
        <v>863</v>
      </c>
      <c r="R346" s="92"/>
      <c r="S346" s="307">
        <v>12.062387395343883</v>
      </c>
      <c r="T346" s="354">
        <v>211.57</v>
      </c>
      <c r="U346" s="308">
        <v>209.6499099162751</v>
      </c>
      <c r="V346" s="379">
        <f t="shared" si="24"/>
        <v>12.062387395343883</v>
      </c>
      <c r="W346" s="294">
        <v>0.976103448275862</v>
      </c>
    </row>
    <row r="347" spans="1:23" ht="12.75">
      <c r="A347" s="91" t="s">
        <v>782</v>
      </c>
      <c r="B347" s="60">
        <v>9.902942</v>
      </c>
      <c r="C347" s="60">
        <v>14.7</v>
      </c>
      <c r="D347" s="60">
        <v>4.6</v>
      </c>
      <c r="E347" s="60">
        <v>4.45</v>
      </c>
      <c r="F347" s="60">
        <v>20.7</v>
      </c>
      <c r="G347" s="60">
        <f t="shared" si="26"/>
        <v>7.510000000000009</v>
      </c>
      <c r="H347" s="60">
        <f t="shared" si="25"/>
        <v>371.5000948275863</v>
      </c>
      <c r="I347" s="60">
        <f t="shared" si="27"/>
        <v>-2.849589289528314</v>
      </c>
      <c r="J347" s="239">
        <f t="shared" si="28"/>
        <v>-3.4457853410097066</v>
      </c>
      <c r="K347" s="61">
        <v>29.8</v>
      </c>
      <c r="L347" s="61">
        <v>17.1</v>
      </c>
      <c r="M347" s="61">
        <v>26.3</v>
      </c>
      <c r="N347" s="61">
        <v>49</v>
      </c>
      <c r="O347" s="63" t="s">
        <v>215</v>
      </c>
      <c r="P347" s="92" t="s">
        <v>788</v>
      </c>
      <c r="Q347" s="92" t="s">
        <v>863</v>
      </c>
      <c r="R347" s="92"/>
      <c r="S347" s="307">
        <v>16.37314595206913</v>
      </c>
      <c r="T347" s="354">
        <v>215.09</v>
      </c>
      <c r="U347" s="308">
        <v>213.0985167616553</v>
      </c>
      <c r="V347" s="379">
        <f t="shared" si="24"/>
        <v>16.37314595206913</v>
      </c>
      <c r="W347" s="294">
        <v>0.974103448275862</v>
      </c>
    </row>
    <row r="348" spans="1:23" ht="12.75">
      <c r="A348" s="91" t="s">
        <v>428</v>
      </c>
      <c r="B348" s="60">
        <v>9.944551</v>
      </c>
      <c r="C348" s="60">
        <v>14.71</v>
      </c>
      <c r="D348" s="60">
        <v>4.36</v>
      </c>
      <c r="E348" s="60">
        <v>4.16</v>
      </c>
      <c r="F348" s="60">
        <v>20.6</v>
      </c>
      <c r="G348" s="60">
        <f t="shared" si="26"/>
        <v>4.330000000000016</v>
      </c>
      <c r="H348" s="60">
        <f t="shared" si="25"/>
        <v>464.929396551724</v>
      </c>
      <c r="I348" s="60">
        <f t="shared" si="27"/>
        <v>-3.923870066188453</v>
      </c>
      <c r="J348" s="239">
        <f t="shared" si="28"/>
        <v>-4.406649987876506</v>
      </c>
      <c r="K348" s="61">
        <v>20.5</v>
      </c>
      <c r="L348" s="61">
        <v>14.8</v>
      </c>
      <c r="M348" s="61">
        <v>19.1</v>
      </c>
      <c r="N348" s="61">
        <v>199.9</v>
      </c>
      <c r="O348" s="63" t="s">
        <v>173</v>
      </c>
      <c r="P348" s="92" t="s">
        <v>798</v>
      </c>
      <c r="Q348" s="92" t="s">
        <v>863</v>
      </c>
      <c r="R348" s="92"/>
      <c r="S348" s="307">
        <v>34.75163650365804</v>
      </c>
      <c r="T348" s="354">
        <v>228.73</v>
      </c>
      <c r="U348" s="308">
        <v>227.80130920292643</v>
      </c>
      <c r="V348" s="379">
        <f t="shared" si="24"/>
        <v>34.75163650365804</v>
      </c>
      <c r="W348" s="294">
        <v>0.9850689655172413</v>
      </c>
    </row>
    <row r="349" spans="1:23" ht="12.75">
      <c r="A349" s="91" t="s">
        <v>4</v>
      </c>
      <c r="B349" s="60">
        <v>9.944551</v>
      </c>
      <c r="C349" s="60">
        <v>14.91</v>
      </c>
      <c r="D349" s="60">
        <v>4.42</v>
      </c>
      <c r="E349" s="60">
        <v>4.2</v>
      </c>
      <c r="F349" s="60">
        <v>20.79</v>
      </c>
      <c r="G349" s="60">
        <f t="shared" si="26"/>
        <v>7.529999999999997</v>
      </c>
      <c r="H349" s="60">
        <f t="shared" si="25"/>
        <v>388.8983232758621</v>
      </c>
      <c r="I349" s="60">
        <f t="shared" si="27"/>
        <v>-2.9583607070310265</v>
      </c>
      <c r="J349" s="239">
        <f t="shared" si="28"/>
        <v>-3.5295626110429197</v>
      </c>
      <c r="K349" s="61">
        <v>27.76</v>
      </c>
      <c r="L349" s="61">
        <v>18.1</v>
      </c>
      <c r="M349" s="61">
        <v>22.2</v>
      </c>
      <c r="N349" s="61">
        <v>49.5</v>
      </c>
      <c r="O349" s="63" t="s">
        <v>326</v>
      </c>
      <c r="P349" s="92" t="s">
        <v>799</v>
      </c>
      <c r="Q349" s="92" t="s">
        <v>863</v>
      </c>
      <c r="R349" s="92"/>
      <c r="S349" s="307">
        <v>19.869809183276104</v>
      </c>
      <c r="T349" s="354">
        <v>217.82</v>
      </c>
      <c r="U349" s="308">
        <v>215.89584734662088</v>
      </c>
      <c r="V349" s="379">
        <f t="shared" si="24"/>
        <v>19.869809183276104</v>
      </c>
      <c r="W349" s="294">
        <v>0.9740344827586207</v>
      </c>
    </row>
    <row r="350" spans="1:23" ht="12.75">
      <c r="A350" s="91" t="s">
        <v>6</v>
      </c>
      <c r="B350" s="60">
        <v>9.944551</v>
      </c>
      <c r="C350" s="60">
        <v>14.91</v>
      </c>
      <c r="D350" s="60">
        <v>4.55</v>
      </c>
      <c r="E350" s="60">
        <v>4.2</v>
      </c>
      <c r="F350" s="60">
        <v>20.82</v>
      </c>
      <c r="G350" s="60">
        <f t="shared" si="26"/>
        <v>7.529999999999997</v>
      </c>
      <c r="H350" s="60">
        <f t="shared" si="25"/>
        <v>391.3894482758619</v>
      </c>
      <c r="I350" s="60">
        <f t="shared" si="27"/>
        <v>-2.956091130508039</v>
      </c>
      <c r="J350" s="239">
        <f t="shared" si="28"/>
        <v>-3.5238850365265506</v>
      </c>
      <c r="K350" s="61">
        <v>27.8</v>
      </c>
      <c r="L350" s="61">
        <v>18.1</v>
      </c>
      <c r="M350" s="61">
        <v>22.2</v>
      </c>
      <c r="N350" s="61">
        <v>49.5</v>
      </c>
      <c r="O350" s="63" t="s">
        <v>326</v>
      </c>
      <c r="P350" s="92" t="s">
        <v>799</v>
      </c>
      <c r="Q350" s="92" t="s">
        <v>863</v>
      </c>
      <c r="R350" s="92"/>
      <c r="S350" s="307">
        <v>20.370304811130353</v>
      </c>
      <c r="T350" s="354">
        <v>218.20999999999998</v>
      </c>
      <c r="U350" s="308">
        <v>216.29624384890428</v>
      </c>
      <c r="V350" s="379">
        <f t="shared" si="24"/>
        <v>20.370304811130353</v>
      </c>
      <c r="W350" s="294">
        <v>0.9740344827586207</v>
      </c>
    </row>
    <row r="351" spans="1:23" ht="12.75">
      <c r="A351" s="91" t="s">
        <v>1193</v>
      </c>
      <c r="B351" s="60">
        <v>10.006964499999999</v>
      </c>
      <c r="C351" s="60">
        <v>15.16</v>
      </c>
      <c r="D351" s="60">
        <v>4.5</v>
      </c>
      <c r="E351" s="60">
        <v>4.5</v>
      </c>
      <c r="F351" s="60">
        <v>20.97</v>
      </c>
      <c r="G351" s="60">
        <f t="shared" si="26"/>
        <v>14.470000000000015</v>
      </c>
      <c r="H351" s="60">
        <f t="shared" si="25"/>
        <v>543.0683448275863</v>
      </c>
      <c r="I351" s="60">
        <f t="shared" si="27"/>
        <v>-4.228544887300842</v>
      </c>
      <c r="J351" s="239">
        <f t="shared" si="28"/>
        <v>-4.645079531573053</v>
      </c>
      <c r="K351" s="61">
        <v>20.11</v>
      </c>
      <c r="L351" s="61">
        <v>13.24</v>
      </c>
      <c r="M351" s="61">
        <v>18.87</v>
      </c>
      <c r="N351" s="61">
        <v>200.2</v>
      </c>
      <c r="O351" s="63" t="s">
        <v>840</v>
      </c>
      <c r="P351" s="92" t="s">
        <v>798</v>
      </c>
      <c r="Q351" s="92" t="s">
        <v>863</v>
      </c>
      <c r="R351" s="92" t="s">
        <v>1190</v>
      </c>
      <c r="S351" s="307">
        <v>52.12499546328896</v>
      </c>
      <c r="T351" s="354">
        <v>244.11</v>
      </c>
      <c r="U351" s="308">
        <v>241.69999637063117</v>
      </c>
      <c r="V351" s="379">
        <f t="shared" si="24"/>
        <v>52.12499546328896</v>
      </c>
      <c r="W351" s="294">
        <v>0.950103448275862</v>
      </c>
    </row>
    <row r="352" spans="1:23" ht="12.75">
      <c r="A352" s="91" t="s">
        <v>1197</v>
      </c>
      <c r="B352" s="60">
        <v>10.006964499999999</v>
      </c>
      <c r="C352" s="60">
        <v>15.16</v>
      </c>
      <c r="D352" s="60">
        <v>4.5</v>
      </c>
      <c r="E352" s="60">
        <v>4.5</v>
      </c>
      <c r="F352" s="60">
        <v>20.97</v>
      </c>
      <c r="G352" s="60">
        <f t="shared" si="26"/>
        <v>14.470000000000015</v>
      </c>
      <c r="H352" s="60">
        <f t="shared" si="25"/>
        <v>514.2607198275862</v>
      </c>
      <c r="I352" s="60">
        <f t="shared" si="27"/>
        <v>-3.991833533826963</v>
      </c>
      <c r="J352" s="239">
        <f t="shared" si="28"/>
        <v>-4.430560607660347</v>
      </c>
      <c r="K352" s="61">
        <v>20.1</v>
      </c>
      <c r="L352" s="61">
        <v>13.24</v>
      </c>
      <c r="M352" s="61">
        <v>18.9</v>
      </c>
      <c r="N352" s="61">
        <v>200.23</v>
      </c>
      <c r="O352" s="63" t="s">
        <v>840</v>
      </c>
      <c r="P352" s="92" t="s">
        <v>798</v>
      </c>
      <c r="Q352" s="92" t="s">
        <v>863</v>
      </c>
      <c r="R352" s="92" t="s">
        <v>1190</v>
      </c>
      <c r="S352" s="307">
        <v>46.191431060138655</v>
      </c>
      <c r="T352" s="354">
        <v>239.6</v>
      </c>
      <c r="U352" s="308">
        <v>236.95314484811092</v>
      </c>
      <c r="V352" s="379">
        <f t="shared" si="24"/>
        <v>46.191431060138655</v>
      </c>
      <c r="W352" s="294">
        <v>0.950103448275862</v>
      </c>
    </row>
    <row r="353" spans="1:23" ht="12.75">
      <c r="A353" s="91" t="s">
        <v>1194</v>
      </c>
      <c r="B353" s="60">
        <v>10.006964499999999</v>
      </c>
      <c r="C353" s="60">
        <v>15.16</v>
      </c>
      <c r="D353" s="60">
        <v>4.83</v>
      </c>
      <c r="E353" s="60">
        <v>4.83</v>
      </c>
      <c r="F353" s="60">
        <v>21.13</v>
      </c>
      <c r="G353" s="60">
        <f t="shared" si="26"/>
        <v>14.470000000000015</v>
      </c>
      <c r="H353" s="60">
        <f t="shared" si="25"/>
        <v>532.1457198275862</v>
      </c>
      <c r="I353" s="60">
        <f t="shared" si="27"/>
        <v>-3.9803057336907806</v>
      </c>
      <c r="J353" s="239">
        <f t="shared" si="28"/>
        <v>-4.404985169803968</v>
      </c>
      <c r="K353" s="61">
        <v>20.11</v>
      </c>
      <c r="L353" s="61">
        <v>13.24</v>
      </c>
      <c r="M353" s="61">
        <v>18.9</v>
      </c>
      <c r="N353" s="61">
        <v>200.23</v>
      </c>
      <c r="O353" s="63" t="s">
        <v>840</v>
      </c>
      <c r="P353" s="92" t="s">
        <v>798</v>
      </c>
      <c r="Q353" s="92" t="s">
        <v>863</v>
      </c>
      <c r="R353" s="92" t="s">
        <v>1190</v>
      </c>
      <c r="S353" s="307">
        <v>49.87524044568648</v>
      </c>
      <c r="T353" s="354">
        <v>242.39999999999998</v>
      </c>
      <c r="U353" s="308">
        <v>239.90019235654918</v>
      </c>
      <c r="V353" s="379">
        <f t="shared" si="24"/>
        <v>49.87524044568648</v>
      </c>
      <c r="W353" s="294">
        <v>0.950103448275862</v>
      </c>
    </row>
    <row r="354" spans="1:23" ht="12.75">
      <c r="A354" s="91" t="s">
        <v>1198</v>
      </c>
      <c r="B354" s="60">
        <v>10.006964499999999</v>
      </c>
      <c r="C354" s="60">
        <v>15.16</v>
      </c>
      <c r="D354" s="60">
        <v>4.83</v>
      </c>
      <c r="E354" s="60">
        <v>4.83</v>
      </c>
      <c r="F354" s="60">
        <v>21.13</v>
      </c>
      <c r="G354" s="60">
        <f t="shared" si="26"/>
        <v>14.470000000000015</v>
      </c>
      <c r="H354" s="60">
        <f t="shared" si="25"/>
        <v>503.01871982758615</v>
      </c>
      <c r="I354" s="60">
        <f t="shared" si="27"/>
        <v>-3.735841476136688</v>
      </c>
      <c r="J354" s="239">
        <f t="shared" si="28"/>
        <v>-4.183884695789359</v>
      </c>
      <c r="K354" s="61">
        <v>20.1</v>
      </c>
      <c r="L354" s="61">
        <v>13.2</v>
      </c>
      <c r="M354" s="61">
        <v>18.9</v>
      </c>
      <c r="N354" s="61">
        <v>200.23</v>
      </c>
      <c r="O354" s="63" t="s">
        <v>840</v>
      </c>
      <c r="P354" s="92" t="s">
        <v>798</v>
      </c>
      <c r="Q354" s="92" t="s">
        <v>863</v>
      </c>
      <c r="R354" s="92" t="s">
        <v>1190</v>
      </c>
      <c r="S354" s="307">
        <v>43.87589373207998</v>
      </c>
      <c r="T354" s="354">
        <v>237.83999999999997</v>
      </c>
      <c r="U354" s="308">
        <v>235.10071498566398</v>
      </c>
      <c r="V354" s="379">
        <f t="shared" si="24"/>
        <v>43.87589373207998</v>
      </c>
      <c r="W354" s="294">
        <v>0.950103448275862</v>
      </c>
    </row>
    <row r="355" spans="1:23" ht="12.75">
      <c r="A355" s="91" t="s">
        <v>429</v>
      </c>
      <c r="B355" s="60">
        <v>10.027769000000001</v>
      </c>
      <c r="C355" s="60">
        <v>14.63</v>
      </c>
      <c r="D355" s="60">
        <v>4.4</v>
      </c>
      <c r="E355" s="60">
        <v>4.19</v>
      </c>
      <c r="F355" s="60">
        <v>20.48</v>
      </c>
      <c r="G355" s="60">
        <f t="shared" si="26"/>
        <v>6.6000000000000005</v>
      </c>
      <c r="H355" s="60">
        <f t="shared" si="25"/>
        <v>550.3016379310345</v>
      </c>
      <c r="I355" s="60">
        <f t="shared" si="27"/>
        <v>-4.776008054576248</v>
      </c>
      <c r="J355" s="239">
        <f t="shared" si="28"/>
        <v>-5.187318890141324</v>
      </c>
      <c r="K355" s="61">
        <v>21</v>
      </c>
      <c r="L355" s="61">
        <v>14.7</v>
      </c>
      <c r="M355" s="61">
        <v>18</v>
      </c>
      <c r="N355" s="61">
        <v>49.7</v>
      </c>
      <c r="O355" s="63" t="s">
        <v>153</v>
      </c>
      <c r="P355" s="92" t="s">
        <v>797</v>
      </c>
      <c r="Q355" s="92" t="s">
        <v>872</v>
      </c>
      <c r="R355" s="92"/>
      <c r="S355" s="307">
        <v>52.12597035991532</v>
      </c>
      <c r="T355" s="354">
        <v>242.8</v>
      </c>
      <c r="U355" s="308">
        <v>241.70077628793226</v>
      </c>
      <c r="V355" s="379">
        <f t="shared" si="24"/>
        <v>52.12597035991532</v>
      </c>
      <c r="W355" s="294">
        <v>0.9772413793103448</v>
      </c>
    </row>
    <row r="356" spans="1:23" ht="12.75">
      <c r="A356" s="91" t="s">
        <v>430</v>
      </c>
      <c r="B356" s="60">
        <v>10.0485735</v>
      </c>
      <c r="C356" s="60">
        <v>14.66</v>
      </c>
      <c r="D356" s="60">
        <v>4.267</v>
      </c>
      <c r="E356" s="60">
        <v>4.267</v>
      </c>
      <c r="F356" s="60">
        <v>20.32</v>
      </c>
      <c r="G356" s="60">
        <f t="shared" si="26"/>
        <v>7.130000000000015</v>
      </c>
      <c r="H356" s="60">
        <f t="shared" si="25"/>
        <v>567.1360043103448</v>
      </c>
      <c r="I356" s="60">
        <f t="shared" si="27"/>
        <v>-5.066872191021872</v>
      </c>
      <c r="J356" s="239">
        <f t="shared" si="28"/>
        <v>-5.466518703300991</v>
      </c>
      <c r="K356" s="61">
        <v>20</v>
      </c>
      <c r="L356" s="61">
        <v>14.3</v>
      </c>
      <c r="M356" s="61">
        <v>17.6</v>
      </c>
      <c r="N356" s="61">
        <v>200.9</v>
      </c>
      <c r="O356" s="63" t="s">
        <v>366</v>
      </c>
      <c r="P356" s="92" t="s">
        <v>798</v>
      </c>
      <c r="Q356" s="92" t="s">
        <v>863</v>
      </c>
      <c r="R356" s="92"/>
      <c r="S356" s="307">
        <v>55.60107116343197</v>
      </c>
      <c r="T356" s="354">
        <v>245.6</v>
      </c>
      <c r="U356" s="308">
        <v>244.48085693074557</v>
      </c>
      <c r="V356" s="379">
        <f t="shared" si="24"/>
        <v>55.60107116343197</v>
      </c>
      <c r="W356" s="294">
        <v>0.9754137931034482</v>
      </c>
    </row>
    <row r="357" spans="1:23" ht="12.75">
      <c r="A357" s="91" t="s">
        <v>431</v>
      </c>
      <c r="B357" s="60">
        <v>10.0485735</v>
      </c>
      <c r="C357" s="60">
        <v>14.66</v>
      </c>
      <c r="D357" s="60">
        <v>4.56</v>
      </c>
      <c r="E357" s="60">
        <v>4.36</v>
      </c>
      <c r="F357" s="60">
        <v>20.58</v>
      </c>
      <c r="G357" s="60">
        <f t="shared" si="26"/>
        <v>3.6999999999999975</v>
      </c>
      <c r="H357" s="60">
        <f t="shared" si="25"/>
        <v>589.9041379310346</v>
      </c>
      <c r="I357" s="60">
        <f t="shared" si="27"/>
        <v>-4.977814425741521</v>
      </c>
      <c r="J357" s="239">
        <f t="shared" si="28"/>
        <v>-5.362699428170487</v>
      </c>
      <c r="K357" s="61">
        <v>20</v>
      </c>
      <c r="L357" s="61">
        <v>14.3</v>
      </c>
      <c r="M357" s="61">
        <v>17.6</v>
      </c>
      <c r="N357" s="61">
        <v>200.9</v>
      </c>
      <c r="O357" s="63" t="s">
        <v>366</v>
      </c>
      <c r="P357" s="92" t="s">
        <v>798</v>
      </c>
      <c r="Q357" s="92" t="s">
        <v>863</v>
      </c>
      <c r="R357" s="92"/>
      <c r="S357" s="307">
        <v>59.448131330771936</v>
      </c>
      <c r="T357" s="354">
        <v>248.1</v>
      </c>
      <c r="U357" s="308">
        <v>247.55850506461755</v>
      </c>
      <c r="V357" s="379">
        <f t="shared" si="24"/>
        <v>59.448131330771936</v>
      </c>
      <c r="W357" s="294">
        <v>0.9872413793103448</v>
      </c>
    </row>
    <row r="358" spans="1:23" ht="12.75">
      <c r="A358" s="91" t="s">
        <v>948</v>
      </c>
      <c r="B358" s="60">
        <v>10.069377999999999</v>
      </c>
      <c r="C358" s="60">
        <v>14.89</v>
      </c>
      <c r="D358" s="60">
        <v>4.46</v>
      </c>
      <c r="E358" s="60">
        <v>4.24</v>
      </c>
      <c r="F358" s="60">
        <v>20.78</v>
      </c>
      <c r="G358" s="60">
        <f t="shared" si="26"/>
        <v>10.289999999999988</v>
      </c>
      <c r="H358" s="60">
        <f t="shared" si="25"/>
        <v>385.21559913793084</v>
      </c>
      <c r="I358" s="60">
        <f t="shared" si="27"/>
        <v>-2.9270386537450186</v>
      </c>
      <c r="J358" s="239">
        <f t="shared" si="28"/>
        <v>-3.50335445665128</v>
      </c>
      <c r="K358" s="61">
        <v>25.6</v>
      </c>
      <c r="L358" s="61">
        <v>17.9</v>
      </c>
      <c r="M358" s="61">
        <v>22.8</v>
      </c>
      <c r="N358" s="61">
        <v>41.8</v>
      </c>
      <c r="O358" s="63" t="s">
        <v>432</v>
      </c>
      <c r="P358" s="92" t="s">
        <v>797</v>
      </c>
      <c r="Q358" s="92" t="s">
        <v>872</v>
      </c>
      <c r="R358" s="92"/>
      <c r="S358" s="307">
        <v>19.318669336098075</v>
      </c>
      <c r="T358" s="354">
        <v>218.1</v>
      </c>
      <c r="U358" s="308">
        <v>215.45493546887846</v>
      </c>
      <c r="V358" s="379">
        <f aca="true" t="shared" si="29" ref="V358:V424">(U358-200)*1.25</f>
        <v>19.318669336098075</v>
      </c>
      <c r="W358" s="294">
        <v>0.9645172413793104</v>
      </c>
    </row>
    <row r="359" spans="1:23" ht="12.75">
      <c r="A359" s="91" t="s">
        <v>857</v>
      </c>
      <c r="B359" s="60">
        <v>10.1734005</v>
      </c>
      <c r="C359" s="60">
        <v>15.06</v>
      </c>
      <c r="D359" s="60">
        <v>4.62</v>
      </c>
      <c r="E359" s="60">
        <v>4.42</v>
      </c>
      <c r="F359" s="60">
        <v>20.98</v>
      </c>
      <c r="G359" s="60">
        <f t="shared" si="26"/>
        <v>6.6000000000000005</v>
      </c>
      <c r="H359" s="60">
        <f t="shared" si="25"/>
        <v>484.5103879310346</v>
      </c>
      <c r="I359" s="60">
        <f t="shared" si="27"/>
        <v>-3.723030927856776</v>
      </c>
      <c r="J359" s="239">
        <f t="shared" si="28"/>
        <v>-4.187305797779796</v>
      </c>
      <c r="K359" s="61">
        <v>24.3</v>
      </c>
      <c r="L359" s="61">
        <v>15</v>
      </c>
      <c r="M359" s="61">
        <v>17</v>
      </c>
      <c r="N359" s="61">
        <v>50</v>
      </c>
      <c r="O359" s="63" t="s">
        <v>248</v>
      </c>
      <c r="P359" s="92" t="s">
        <v>797</v>
      </c>
      <c r="Q359" s="92" t="s">
        <v>872</v>
      </c>
      <c r="R359" s="92"/>
      <c r="S359" s="307">
        <v>38.9511291460833</v>
      </c>
      <c r="T359" s="354">
        <v>232.5</v>
      </c>
      <c r="U359" s="308">
        <v>231.16090331686664</v>
      </c>
      <c r="V359" s="379">
        <f t="shared" si="29"/>
        <v>38.9511291460833</v>
      </c>
      <c r="W359" s="294">
        <v>0.9772413793103448</v>
      </c>
    </row>
    <row r="360" spans="1:23" ht="12.75">
      <c r="A360" s="91" t="s">
        <v>433</v>
      </c>
      <c r="B360" s="60">
        <v>10.235814</v>
      </c>
      <c r="C360" s="60">
        <v>15.16</v>
      </c>
      <c r="D360" s="60">
        <v>4.67</v>
      </c>
      <c r="E360" s="60">
        <v>4.49</v>
      </c>
      <c r="F360" s="60">
        <v>21.11</v>
      </c>
      <c r="G360" s="60">
        <f t="shared" si="26"/>
        <v>6.800000000000007</v>
      </c>
      <c r="H360" s="60">
        <f t="shared" si="25"/>
        <v>483.4751724137931</v>
      </c>
      <c r="I360" s="60">
        <f t="shared" si="27"/>
        <v>-3.5837417694945124</v>
      </c>
      <c r="J360" s="239">
        <f t="shared" si="28"/>
        <v>-4.048959348466308</v>
      </c>
      <c r="K360" s="61">
        <v>24.4</v>
      </c>
      <c r="L360" s="61">
        <v>14.2</v>
      </c>
      <c r="M360" s="61">
        <v>17.6</v>
      </c>
      <c r="N360" s="61">
        <v>51.7</v>
      </c>
      <c r="O360" s="63" t="s">
        <v>236</v>
      </c>
      <c r="P360" s="92" t="s">
        <v>797</v>
      </c>
      <c r="Q360" s="92" t="s">
        <v>872</v>
      </c>
      <c r="R360" s="92"/>
      <c r="S360" s="307">
        <v>38.77118644067796</v>
      </c>
      <c r="T360" s="354">
        <v>232.4</v>
      </c>
      <c r="U360" s="308">
        <v>231.01694915254237</v>
      </c>
      <c r="V360" s="379">
        <f t="shared" si="29"/>
        <v>38.77118644067796</v>
      </c>
      <c r="W360" s="294">
        <v>0.976551724137931</v>
      </c>
    </row>
    <row r="361" spans="1:23" ht="12.75">
      <c r="A361" s="91" t="s">
        <v>609</v>
      </c>
      <c r="B361" s="60">
        <v>10.2982275</v>
      </c>
      <c r="C361" s="60">
        <v>15.27</v>
      </c>
      <c r="D361" s="60">
        <v>5.2</v>
      </c>
      <c r="E361" s="60">
        <v>5.2</v>
      </c>
      <c r="F361" s="60">
        <v>21.35</v>
      </c>
      <c r="G361" s="60">
        <f t="shared" si="26"/>
        <v>5.700000000000002</v>
      </c>
      <c r="H361" s="60">
        <f t="shared" si="25"/>
        <v>531.0069827586208</v>
      </c>
      <c r="I361" s="60">
        <f t="shared" si="27"/>
        <v>-3.7510023210519456</v>
      </c>
      <c r="J361" s="239">
        <f t="shared" si="28"/>
        <v>-4.1765492784279346</v>
      </c>
      <c r="K361" s="61">
        <v>18.9</v>
      </c>
      <c r="L361" s="61">
        <v>15</v>
      </c>
      <c r="M361" s="61">
        <v>19.1</v>
      </c>
      <c r="N361" s="61">
        <v>48.5</v>
      </c>
      <c r="O361" s="63" t="s">
        <v>1236</v>
      </c>
      <c r="P361" s="92" t="s">
        <v>797</v>
      </c>
      <c r="Q361" s="92" t="s">
        <v>872</v>
      </c>
      <c r="R361" s="92" t="s">
        <v>1190</v>
      </c>
      <c r="S361" s="307">
        <v>48.109391487864954</v>
      </c>
      <c r="T361" s="354">
        <v>239.5</v>
      </c>
      <c r="U361" s="308">
        <v>238.48751319029196</v>
      </c>
      <c r="V361" s="379">
        <f t="shared" si="29"/>
        <v>48.109391487864954</v>
      </c>
      <c r="W361" s="294">
        <v>0.9803448275862069</v>
      </c>
    </row>
    <row r="362" spans="1:23" ht="12.75">
      <c r="A362" s="91" t="s">
        <v>608</v>
      </c>
      <c r="B362" s="60">
        <v>10.2982275</v>
      </c>
      <c r="C362" s="60">
        <v>15.27</v>
      </c>
      <c r="D362" s="60">
        <v>5.2</v>
      </c>
      <c r="E362" s="60">
        <v>5.2</v>
      </c>
      <c r="F362" s="60">
        <v>21.35</v>
      </c>
      <c r="G362" s="60">
        <f t="shared" si="26"/>
        <v>5.700000000000002</v>
      </c>
      <c r="H362" s="60">
        <f t="shared" si="25"/>
        <v>504.1794827586209</v>
      </c>
      <c r="I362" s="60">
        <f t="shared" si="27"/>
        <v>-3.5258516838125153</v>
      </c>
      <c r="J362" s="239">
        <f t="shared" si="28"/>
        <v>-3.972914696695657</v>
      </c>
      <c r="K362" s="61">
        <v>18.9</v>
      </c>
      <c r="L362" s="61">
        <v>15</v>
      </c>
      <c r="M362" s="61">
        <v>19.1</v>
      </c>
      <c r="N362" s="61">
        <v>48.5</v>
      </c>
      <c r="O362" s="63" t="s">
        <v>1236</v>
      </c>
      <c r="P362" s="92" t="s">
        <v>797</v>
      </c>
      <c r="Q362" s="92" t="s">
        <v>872</v>
      </c>
      <c r="R362" s="92" t="s">
        <v>1190</v>
      </c>
      <c r="S362" s="307">
        <v>42.754132958142854</v>
      </c>
      <c r="T362" s="354">
        <v>235.3</v>
      </c>
      <c r="U362" s="308">
        <v>234.20330636651428</v>
      </c>
      <c r="V362" s="379">
        <f t="shared" si="29"/>
        <v>42.754132958142854</v>
      </c>
      <c r="W362" s="294">
        <v>0.9803448275862069</v>
      </c>
    </row>
    <row r="363" spans="1:23" ht="12.75">
      <c r="A363" s="91" t="s">
        <v>435</v>
      </c>
      <c r="B363" s="60">
        <v>10.2982275</v>
      </c>
      <c r="C363" s="60">
        <v>15.27</v>
      </c>
      <c r="D363" s="60">
        <v>4.73</v>
      </c>
      <c r="E363" s="60">
        <v>4.52</v>
      </c>
      <c r="F363" s="60">
        <v>21.14</v>
      </c>
      <c r="G363" s="60">
        <f t="shared" si="26"/>
        <v>5.700000000000002</v>
      </c>
      <c r="H363" s="60">
        <f t="shared" si="25"/>
        <v>543.5903577586208</v>
      </c>
      <c r="I363" s="60">
        <f t="shared" si="27"/>
        <v>-4.062717445848065</v>
      </c>
      <c r="J363" s="239">
        <f t="shared" si="28"/>
        <v>-4.478870656095321</v>
      </c>
      <c r="K363" s="61">
        <v>18.9</v>
      </c>
      <c r="L363" s="61">
        <v>15</v>
      </c>
      <c r="M363" s="61">
        <v>19.1</v>
      </c>
      <c r="N363" s="61">
        <v>48.5</v>
      </c>
      <c r="O363" s="63" t="s">
        <v>1236</v>
      </c>
      <c r="P363" s="92" t="s">
        <v>797</v>
      </c>
      <c r="Q363" s="92" t="s">
        <v>872</v>
      </c>
      <c r="R363" s="92"/>
      <c r="S363" s="307">
        <v>50.62126275061555</v>
      </c>
      <c r="T363" s="354">
        <v>241.47</v>
      </c>
      <c r="U363" s="308">
        <v>240.49701020049244</v>
      </c>
      <c r="V363" s="379">
        <f t="shared" si="29"/>
        <v>50.62126275061555</v>
      </c>
      <c r="W363" s="294">
        <v>0.9803448275862069</v>
      </c>
    </row>
    <row r="364" spans="1:23" ht="12.75">
      <c r="A364" s="91" t="s">
        <v>606</v>
      </c>
      <c r="B364" s="60">
        <v>10.2982275</v>
      </c>
      <c r="C364" s="60">
        <v>15.27</v>
      </c>
      <c r="D364" s="60">
        <v>4.6</v>
      </c>
      <c r="E364" s="60">
        <v>4.6</v>
      </c>
      <c r="F364" s="60">
        <v>21.13</v>
      </c>
      <c r="G364" s="60">
        <f t="shared" si="26"/>
        <v>5.700000000000002</v>
      </c>
      <c r="H364" s="60">
        <f t="shared" si="25"/>
        <v>538.6719827586207</v>
      </c>
      <c r="I364" s="60">
        <f t="shared" si="27"/>
        <v>-4.033243877424361</v>
      </c>
      <c r="J364" s="239">
        <f t="shared" si="28"/>
        <v>-4.453018916127565</v>
      </c>
      <c r="K364" s="61">
        <v>18.9</v>
      </c>
      <c r="L364" s="61">
        <v>15</v>
      </c>
      <c r="M364" s="61">
        <v>19.1</v>
      </c>
      <c r="N364" s="61">
        <v>48.5</v>
      </c>
      <c r="O364" s="63" t="s">
        <v>1236</v>
      </c>
      <c r="P364" s="92" t="s">
        <v>797</v>
      </c>
      <c r="Q364" s="92" t="s">
        <v>872</v>
      </c>
      <c r="R364" s="92" t="s">
        <v>1190</v>
      </c>
      <c r="S364" s="307">
        <v>49.63946535349983</v>
      </c>
      <c r="T364" s="354">
        <v>240.7</v>
      </c>
      <c r="U364" s="308">
        <v>239.71157228279986</v>
      </c>
      <c r="V364" s="379">
        <f t="shared" si="29"/>
        <v>49.63946535349983</v>
      </c>
      <c r="W364" s="294">
        <v>0.9803448275862069</v>
      </c>
    </row>
    <row r="365" spans="1:23" ht="12.75">
      <c r="A365" s="91" t="s">
        <v>607</v>
      </c>
      <c r="B365" s="60">
        <v>10.2982275</v>
      </c>
      <c r="C365" s="60">
        <v>15.27</v>
      </c>
      <c r="D365" s="60">
        <v>4.6</v>
      </c>
      <c r="E365" s="60">
        <v>4.6</v>
      </c>
      <c r="F365" s="60">
        <v>21.13</v>
      </c>
      <c r="G365" s="60">
        <f t="shared" si="26"/>
        <v>5.700000000000002</v>
      </c>
      <c r="H365" s="60">
        <f t="shared" si="25"/>
        <v>519.5094827586211</v>
      </c>
      <c r="I365" s="60">
        <f t="shared" si="27"/>
        <v>-3.8759347926981995</v>
      </c>
      <c r="J365" s="239">
        <f t="shared" si="28"/>
        <v>-4.310443764300516</v>
      </c>
      <c r="K365" s="61">
        <v>18.9</v>
      </c>
      <c r="L365" s="61">
        <v>15</v>
      </c>
      <c r="M365" s="61">
        <v>19.1</v>
      </c>
      <c r="N365" s="61">
        <v>48.5</v>
      </c>
      <c r="O365" s="63" t="s">
        <v>1236</v>
      </c>
      <c r="P365" s="92" t="s">
        <v>797</v>
      </c>
      <c r="Q365" s="92" t="s">
        <v>872</v>
      </c>
      <c r="R365" s="92" t="s">
        <v>1190</v>
      </c>
      <c r="S365" s="307">
        <v>45.81428068941264</v>
      </c>
      <c r="T365" s="354">
        <v>237.70000000000002</v>
      </c>
      <c r="U365" s="308">
        <v>236.6514245515301</v>
      </c>
      <c r="V365" s="379">
        <f t="shared" si="29"/>
        <v>45.81428068941264</v>
      </c>
      <c r="W365" s="294">
        <v>0.9803448275862069</v>
      </c>
    </row>
    <row r="366" spans="1:23" ht="12.75">
      <c r="A366" s="91" t="s">
        <v>436</v>
      </c>
      <c r="B366" s="60">
        <v>10.360641000000001</v>
      </c>
      <c r="C366" s="60">
        <v>14.83</v>
      </c>
      <c r="D366" s="60">
        <v>4.43</v>
      </c>
      <c r="E366" s="60">
        <v>4.21</v>
      </c>
      <c r="F366" s="60">
        <v>20.73</v>
      </c>
      <c r="G366" s="60">
        <f t="shared" si="26"/>
        <v>9.800000000000013</v>
      </c>
      <c r="H366" s="60">
        <f t="shared" si="25"/>
        <v>403.4331896551723</v>
      </c>
      <c r="I366" s="60">
        <f t="shared" si="27"/>
        <v>-3.17771623899484</v>
      </c>
      <c r="J366" s="239">
        <f t="shared" si="28"/>
        <v>-3.7295918789490976</v>
      </c>
      <c r="K366" s="61">
        <v>25.7</v>
      </c>
      <c r="L366" s="61">
        <v>15.9</v>
      </c>
      <c r="M366" s="61">
        <v>20.5</v>
      </c>
      <c r="N366" s="61">
        <v>48.5</v>
      </c>
      <c r="O366" s="63" t="s">
        <v>437</v>
      </c>
      <c r="P366" s="92" t="s">
        <v>797</v>
      </c>
      <c r="Q366" s="92" t="s">
        <v>872</v>
      </c>
      <c r="R366" s="92"/>
      <c r="S366" s="307">
        <v>22.974660956459658</v>
      </c>
      <c r="T366" s="354">
        <v>220.79999999999998</v>
      </c>
      <c r="U366" s="308">
        <v>218.37972876516773</v>
      </c>
      <c r="V366" s="379">
        <f t="shared" si="29"/>
        <v>22.974660956459658</v>
      </c>
      <c r="W366" s="294">
        <v>0.9662068965517241</v>
      </c>
    </row>
    <row r="367" spans="1:23" ht="12.75">
      <c r="A367" s="91" t="s">
        <v>438</v>
      </c>
      <c r="B367" s="60">
        <v>10.3814455</v>
      </c>
      <c r="C367" s="60">
        <v>14.91</v>
      </c>
      <c r="D367" s="60">
        <v>4.49</v>
      </c>
      <c r="E367" s="60">
        <v>4.27</v>
      </c>
      <c r="F367" s="60">
        <v>20.82</v>
      </c>
      <c r="G367" s="60">
        <f t="shared" si="26"/>
        <v>8.999999999999986</v>
      </c>
      <c r="H367" s="60">
        <f t="shared" si="25"/>
        <v>420.6045517241379</v>
      </c>
      <c r="I367" s="60">
        <f t="shared" si="27"/>
        <v>-3.2687396825039734</v>
      </c>
      <c r="J367" s="239">
        <f t="shared" si="28"/>
        <v>-3.799405822549147</v>
      </c>
      <c r="K367" s="61">
        <v>22.1</v>
      </c>
      <c r="L367" s="61">
        <v>15.3</v>
      </c>
      <c r="M367" s="61">
        <v>20.2</v>
      </c>
      <c r="N367" s="61">
        <v>78.4</v>
      </c>
      <c r="O367" s="63" t="s">
        <v>343</v>
      </c>
      <c r="P367" s="92" t="s">
        <v>799</v>
      </c>
      <c r="Q367" s="92" t="s">
        <v>863</v>
      </c>
      <c r="R367" s="92"/>
      <c r="S367" s="307">
        <v>26.377224199288243</v>
      </c>
      <c r="T367" s="354">
        <v>223.24</v>
      </c>
      <c r="U367" s="308">
        <v>221.1017793594306</v>
      </c>
      <c r="V367" s="379">
        <f t="shared" si="29"/>
        <v>26.377224199288243</v>
      </c>
      <c r="W367" s="294">
        <v>0.9689655172413794</v>
      </c>
    </row>
    <row r="368" spans="1:23" ht="12.75">
      <c r="A368" s="91" t="s">
        <v>1232</v>
      </c>
      <c r="B368" s="60">
        <v>10.3814455</v>
      </c>
      <c r="C368" s="60">
        <v>14.67</v>
      </c>
      <c r="D368" s="60">
        <v>4.38</v>
      </c>
      <c r="E368" s="60">
        <v>4.38</v>
      </c>
      <c r="F368" s="60">
        <v>20.6</v>
      </c>
      <c r="G368" s="60">
        <f t="shared" si="26"/>
        <v>9.930000000000014</v>
      </c>
      <c r="H368" s="60">
        <f t="shared" si="25"/>
        <v>509.5912370689654</v>
      </c>
      <c r="I368" s="60">
        <f t="shared" si="27"/>
        <v>-4.322219512634895</v>
      </c>
      <c r="J368" s="239">
        <f t="shared" si="28"/>
        <v>-4.764768654757162</v>
      </c>
      <c r="K368" s="61">
        <v>20.04</v>
      </c>
      <c r="L368" s="61">
        <v>14.6</v>
      </c>
      <c r="M368" s="61">
        <v>18.3</v>
      </c>
      <c r="N368" s="61">
        <v>72.9</v>
      </c>
      <c r="O368" s="63" t="s">
        <v>773</v>
      </c>
      <c r="P368" s="92" t="s">
        <v>799</v>
      </c>
      <c r="Q368" s="92" t="s">
        <v>863</v>
      </c>
      <c r="R368" s="92" t="s">
        <v>1190</v>
      </c>
      <c r="S368" s="307">
        <v>44.49646516942192</v>
      </c>
      <c r="T368" s="354">
        <v>237.45999999999998</v>
      </c>
      <c r="U368" s="308">
        <v>235.59717213553753</v>
      </c>
      <c r="V368" s="379">
        <f t="shared" si="29"/>
        <v>44.49646516942192</v>
      </c>
      <c r="W368" s="294">
        <v>0.9657586206896551</v>
      </c>
    </row>
    <row r="369" spans="1:23" ht="12.75">
      <c r="A369" s="91" t="s">
        <v>1233</v>
      </c>
      <c r="B369" s="60">
        <v>10.3814455</v>
      </c>
      <c r="C369" s="60">
        <v>14.85</v>
      </c>
      <c r="D369" s="60">
        <v>4.38</v>
      </c>
      <c r="E369" s="60">
        <v>4.38</v>
      </c>
      <c r="F369" s="60">
        <v>20.75</v>
      </c>
      <c r="G369" s="60">
        <f t="shared" si="26"/>
        <v>8.990000000000007</v>
      </c>
      <c r="H369" s="60">
        <f t="shared" si="25"/>
        <v>434.8046249999999</v>
      </c>
      <c r="I369" s="60">
        <f t="shared" si="27"/>
        <v>-3.4829415501245364</v>
      </c>
      <c r="J369" s="239">
        <f t="shared" si="28"/>
        <v>-3.997263191186704</v>
      </c>
      <c r="K369" s="61">
        <v>24.82</v>
      </c>
      <c r="L369" s="61">
        <v>15.1</v>
      </c>
      <c r="M369" s="61">
        <v>19.3</v>
      </c>
      <c r="N369" s="61">
        <v>82.6</v>
      </c>
      <c r="O369" s="63" t="s">
        <v>1234</v>
      </c>
      <c r="P369" s="92" t="s">
        <v>799</v>
      </c>
      <c r="Q369" s="92" t="s">
        <v>863</v>
      </c>
      <c r="R369" s="92" t="s">
        <v>1190</v>
      </c>
      <c r="S369" s="307">
        <v>29.244066047471584</v>
      </c>
      <c r="T369" s="354">
        <v>225.45999999999998</v>
      </c>
      <c r="U369" s="308">
        <v>223.39525283797727</v>
      </c>
      <c r="V369" s="379">
        <f t="shared" si="29"/>
        <v>29.244066047471584</v>
      </c>
      <c r="W369" s="294">
        <v>0.969</v>
      </c>
    </row>
    <row r="370" spans="1:23" ht="12.75">
      <c r="A370" s="91" t="s">
        <v>1366</v>
      </c>
      <c r="B370" s="60">
        <v>10.3814455</v>
      </c>
      <c r="C370" s="60">
        <v>14.76</v>
      </c>
      <c r="D370" s="60">
        <v>4.25</v>
      </c>
      <c r="E370" s="60">
        <v>4.25</v>
      </c>
      <c r="F370" s="60">
        <v>20.64</v>
      </c>
      <c r="G370" s="60">
        <f t="shared" si="26"/>
        <v>8.679999999999987</v>
      </c>
      <c r="H370" s="60">
        <f t="shared" si="25"/>
        <v>398.43552155172415</v>
      </c>
      <c r="I370" s="60">
        <f t="shared" si="27"/>
        <v>-3.2135804994797645</v>
      </c>
      <c r="J370" s="239">
        <f t="shared" si="28"/>
        <v>-3.771951812297889</v>
      </c>
      <c r="K370" s="61">
        <v>26.32</v>
      </c>
      <c r="L370" s="61">
        <v>18.23</v>
      </c>
      <c r="M370" s="61">
        <v>23.2</v>
      </c>
      <c r="N370" s="61">
        <v>51.7</v>
      </c>
      <c r="O370" s="63" t="s">
        <v>179</v>
      </c>
      <c r="P370" s="92" t="s">
        <v>799</v>
      </c>
      <c r="Q370" s="92" t="s">
        <v>863</v>
      </c>
      <c r="R370" s="92" t="s">
        <v>1190</v>
      </c>
      <c r="S370" s="307">
        <v>21.875</v>
      </c>
      <c r="T370" s="354">
        <v>219.67000000000002</v>
      </c>
      <c r="U370" s="308">
        <v>217.5</v>
      </c>
      <c r="V370" s="379">
        <f t="shared" si="29"/>
        <v>21.875</v>
      </c>
      <c r="W370" s="294">
        <v>0.9700689655172414</v>
      </c>
    </row>
    <row r="371" spans="1:23" ht="12.75">
      <c r="A371" s="91" t="s">
        <v>1369</v>
      </c>
      <c r="B371" s="60">
        <v>10.3814455</v>
      </c>
      <c r="C371" s="60">
        <v>14.75</v>
      </c>
      <c r="D371" s="60">
        <v>4.25</v>
      </c>
      <c r="E371" s="60">
        <v>4.25</v>
      </c>
      <c r="F371" s="60">
        <v>20.62</v>
      </c>
      <c r="G371" s="60">
        <f t="shared" si="26"/>
        <v>9.009999999999996</v>
      </c>
      <c r="H371" s="60">
        <f t="shared" si="25"/>
        <v>378.49110344827596</v>
      </c>
      <c r="I371" s="60">
        <f t="shared" si="27"/>
        <v>-3.0105567572848173</v>
      </c>
      <c r="J371" s="239">
        <f t="shared" si="28"/>
        <v>-3.59645085920792</v>
      </c>
      <c r="K371" s="61">
        <v>25.15</v>
      </c>
      <c r="L371" s="61">
        <v>17.6</v>
      </c>
      <c r="M371" s="61">
        <v>21.6</v>
      </c>
      <c r="N371" s="61">
        <v>44.66</v>
      </c>
      <c r="O371" s="63" t="s">
        <v>194</v>
      </c>
      <c r="P371" s="92" t="s">
        <v>799</v>
      </c>
      <c r="Q371" s="92" t="s">
        <v>863</v>
      </c>
      <c r="R371" s="92" t="s">
        <v>1190</v>
      </c>
      <c r="S371" s="307">
        <v>17.87252215381333</v>
      </c>
      <c r="T371" s="354">
        <v>216.65</v>
      </c>
      <c r="U371" s="308">
        <v>214.29801772305066</v>
      </c>
      <c r="V371" s="379">
        <f t="shared" si="29"/>
        <v>17.87252215381333</v>
      </c>
      <c r="W371" s="294">
        <v>0.9689310344827586</v>
      </c>
    </row>
    <row r="372" spans="1:23" ht="12.75">
      <c r="A372" s="91" t="s">
        <v>439</v>
      </c>
      <c r="B372" s="60">
        <v>10.443858999999998</v>
      </c>
      <c r="C372" s="60">
        <v>15</v>
      </c>
      <c r="D372" s="60">
        <v>4.58</v>
      </c>
      <c r="E372" s="60">
        <v>4.4</v>
      </c>
      <c r="F372" s="60">
        <v>20.92</v>
      </c>
      <c r="G372" s="60">
        <f t="shared" si="26"/>
        <v>6.900000000000011</v>
      </c>
      <c r="H372" s="60">
        <f t="shared" si="25"/>
        <v>513.9369396551723</v>
      </c>
      <c r="I372" s="60">
        <f t="shared" si="27"/>
        <v>-4.039098340927424</v>
      </c>
      <c r="J372" s="239">
        <f t="shared" si="28"/>
        <v>-4.478088302303128</v>
      </c>
      <c r="K372" s="61">
        <v>26.3</v>
      </c>
      <c r="L372" s="61">
        <v>13.3</v>
      </c>
      <c r="M372" s="61">
        <v>17.1</v>
      </c>
      <c r="N372" s="61">
        <v>47.4</v>
      </c>
      <c r="O372" s="63" t="s">
        <v>156</v>
      </c>
      <c r="P372" s="92" t="s">
        <v>797</v>
      </c>
      <c r="Q372" s="92" t="s">
        <v>872</v>
      </c>
      <c r="R372" s="92"/>
      <c r="S372" s="307">
        <v>44.89138113740726</v>
      </c>
      <c r="T372" s="354">
        <v>237.2</v>
      </c>
      <c r="U372" s="308">
        <v>235.9131049099258</v>
      </c>
      <c r="V372" s="379">
        <f t="shared" si="29"/>
        <v>44.89138113740726</v>
      </c>
      <c r="W372" s="294">
        <v>0.9762068965517241</v>
      </c>
    </row>
    <row r="373" spans="1:23" ht="12.75">
      <c r="A373" s="91" t="s">
        <v>440</v>
      </c>
      <c r="B373" s="60">
        <v>10.443858999999998</v>
      </c>
      <c r="C373" s="60">
        <v>15</v>
      </c>
      <c r="D373" s="60">
        <v>4.66</v>
      </c>
      <c r="E373" s="60">
        <v>4.49</v>
      </c>
      <c r="F373" s="60">
        <v>20.96</v>
      </c>
      <c r="G373" s="60">
        <f t="shared" si="26"/>
        <v>6.900000000000011</v>
      </c>
      <c r="H373" s="60">
        <f t="shared" si="25"/>
        <v>512.0206896551724</v>
      </c>
      <c r="I373" s="60">
        <f t="shared" si="27"/>
        <v>-3.982875102366336</v>
      </c>
      <c r="J373" s="239">
        <f t="shared" si="28"/>
        <v>-4.423427407165029</v>
      </c>
      <c r="K373" s="61">
        <v>26.3</v>
      </c>
      <c r="L373" s="61">
        <v>13.3</v>
      </c>
      <c r="M373" s="61">
        <v>17.1</v>
      </c>
      <c r="N373" s="61">
        <v>47.4</v>
      </c>
      <c r="O373" s="63" t="s">
        <v>156</v>
      </c>
      <c r="P373" s="92" t="s">
        <v>797</v>
      </c>
      <c r="Q373" s="92" t="s">
        <v>872</v>
      </c>
      <c r="R373" s="92"/>
      <c r="S373" s="307">
        <v>44.50724125750618</v>
      </c>
      <c r="T373" s="354">
        <v>236.9</v>
      </c>
      <c r="U373" s="308">
        <v>235.60579300600494</v>
      </c>
      <c r="V373" s="379">
        <f t="shared" si="29"/>
        <v>44.50724125750618</v>
      </c>
      <c r="W373" s="294">
        <v>0.9762068965517241</v>
      </c>
    </row>
    <row r="374" spans="1:23" ht="12.75">
      <c r="A374" s="91" t="s">
        <v>792</v>
      </c>
      <c r="B374" s="60">
        <v>10.593</v>
      </c>
      <c r="C374" s="60">
        <v>14.86</v>
      </c>
      <c r="D374" s="60">
        <v>4.299</v>
      </c>
      <c r="E374" s="60">
        <v>4.099</v>
      </c>
      <c r="F374" s="60">
        <v>20.689</v>
      </c>
      <c r="G374" s="60">
        <f>290*(1-W374)</f>
        <v>5.1620000000000115</v>
      </c>
      <c r="H374" s="60">
        <f>(S374/1000*H$6+(1-S374/1000)*D$6)*W374+290*(1-W374)</f>
        <v>336.0057937325</v>
      </c>
      <c r="I374" s="60">
        <f>F374+2.15-10*LOG((S374/1000*H$6+(1-S374/1000)*D$6)*W374+290*(1-W374))</f>
        <v>-2.4244676597425183</v>
      </c>
      <c r="J374" s="239">
        <f>F374+2.15-10*LOG((S374/1000*H$6+(1-S374/1000)*D$6)*W374+290*(10^(0.1*M$6)-1)+290*(1-W374))</f>
        <v>-3.079116629812681</v>
      </c>
      <c r="K374" s="61">
        <v>28.51</v>
      </c>
      <c r="L374" s="61">
        <v>20.41</v>
      </c>
      <c r="M374" s="61">
        <v>25.02</v>
      </c>
      <c r="N374" s="61">
        <v>50.2</v>
      </c>
      <c r="O374" s="63" t="s">
        <v>162</v>
      </c>
      <c r="P374" s="92" t="s">
        <v>799</v>
      </c>
      <c r="Q374" s="92" t="s">
        <v>863</v>
      </c>
      <c r="R374" s="92"/>
      <c r="S374" s="307">
        <v>9.16625</v>
      </c>
      <c r="T374" s="354">
        <v>224.6</v>
      </c>
      <c r="U374" s="308">
        <v>207.333</v>
      </c>
      <c r="V374" s="379">
        <f t="shared" si="29"/>
        <v>9.166249999999998</v>
      </c>
      <c r="W374" s="294">
        <v>0.9822</v>
      </c>
    </row>
    <row r="375" spans="1:23" ht="12.75">
      <c r="A375" s="91" t="s">
        <v>106</v>
      </c>
      <c r="B375" s="60">
        <v>10.6310995</v>
      </c>
      <c r="C375" s="60">
        <v>15.38</v>
      </c>
      <c r="D375" s="60">
        <v>4.81</v>
      </c>
      <c r="E375" s="60">
        <v>4.61</v>
      </c>
      <c r="F375" s="60">
        <v>21.33</v>
      </c>
      <c r="G375" s="60">
        <f t="shared" si="26"/>
        <v>5.209999999999995</v>
      </c>
      <c r="H375" s="60">
        <f t="shared" si="25"/>
        <v>436.80457327586197</v>
      </c>
      <c r="I375" s="60">
        <f t="shared" si="27"/>
        <v>-2.9228717671608067</v>
      </c>
      <c r="J375" s="239">
        <f t="shared" si="28"/>
        <v>-3.434972067769035</v>
      </c>
      <c r="K375" s="61">
        <v>28.51</v>
      </c>
      <c r="L375" s="61">
        <v>14.2</v>
      </c>
      <c r="M375" s="61">
        <v>20</v>
      </c>
      <c r="N375" s="61">
        <v>48.76</v>
      </c>
      <c r="O375" s="63" t="s">
        <v>41</v>
      </c>
      <c r="P375" s="92" t="s">
        <v>799</v>
      </c>
      <c r="Q375" s="92" t="s">
        <v>863</v>
      </c>
      <c r="R375" s="92"/>
      <c r="S375" s="307">
        <v>29.254450647845758</v>
      </c>
      <c r="T375" s="354">
        <v>224.6</v>
      </c>
      <c r="U375" s="308">
        <v>223.4035605182766</v>
      </c>
      <c r="V375" s="379">
        <f t="shared" si="29"/>
        <v>29.254450647845758</v>
      </c>
      <c r="W375" s="294">
        <v>0.9820344827586207</v>
      </c>
    </row>
    <row r="376" spans="1:23" ht="12.75">
      <c r="A376" s="91" t="s">
        <v>68</v>
      </c>
      <c r="B376" s="60">
        <v>10.6310995</v>
      </c>
      <c r="C376" s="60">
        <v>15.38</v>
      </c>
      <c r="D376" s="60">
        <v>4.9</v>
      </c>
      <c r="E376" s="60">
        <v>4.7</v>
      </c>
      <c r="F376" s="60">
        <v>21.36</v>
      </c>
      <c r="G376" s="60">
        <f t="shared" si="26"/>
        <v>5.209999999999995</v>
      </c>
      <c r="H376" s="60">
        <f t="shared" si="25"/>
        <v>433.03594827586187</v>
      </c>
      <c r="I376" s="60">
        <f t="shared" si="27"/>
        <v>-2.855239506023395</v>
      </c>
      <c r="J376" s="239">
        <f t="shared" si="28"/>
        <v>-3.371541752456327</v>
      </c>
      <c r="K376" s="61">
        <v>28.51</v>
      </c>
      <c r="L376" s="61">
        <v>14.2</v>
      </c>
      <c r="M376" s="61">
        <v>20</v>
      </c>
      <c r="N376" s="61">
        <v>48.76</v>
      </c>
      <c r="O376" s="63" t="s">
        <v>41</v>
      </c>
      <c r="P376" s="92" t="s">
        <v>799</v>
      </c>
      <c r="Q376" s="92" t="s">
        <v>863</v>
      </c>
      <c r="R376" s="92"/>
      <c r="S376" s="307">
        <v>28.503458688858423</v>
      </c>
      <c r="T376" s="354">
        <v>224.01</v>
      </c>
      <c r="U376" s="308">
        <v>222.80276695108674</v>
      </c>
      <c r="V376" s="379">
        <f t="shared" si="29"/>
        <v>28.503458688858423</v>
      </c>
      <c r="W376" s="294">
        <v>0.9820344827586207</v>
      </c>
    </row>
    <row r="377" spans="1:23" ht="12.75">
      <c r="A377" s="91" t="s">
        <v>949</v>
      </c>
      <c r="B377" s="60">
        <v>10.651904</v>
      </c>
      <c r="C377" s="60">
        <v>14.9</v>
      </c>
      <c r="D377" s="60">
        <v>4.36</v>
      </c>
      <c r="E377" s="60">
        <v>4.16</v>
      </c>
      <c r="F377" s="60">
        <v>20.7</v>
      </c>
      <c r="G377" s="60">
        <f t="shared" si="26"/>
        <v>7.000000000000014</v>
      </c>
      <c r="H377" s="60">
        <f t="shared" si="25"/>
        <v>416.0099568965518</v>
      </c>
      <c r="I377" s="60">
        <f t="shared" si="27"/>
        <v>-3.34103725274532</v>
      </c>
      <c r="J377" s="239">
        <f t="shared" si="28"/>
        <v>-3.877216875337222</v>
      </c>
      <c r="K377" s="61">
        <v>25.1</v>
      </c>
      <c r="L377" s="61">
        <v>17.9</v>
      </c>
      <c r="M377" s="61">
        <v>21.3</v>
      </c>
      <c r="N377" s="61">
        <v>49.9</v>
      </c>
      <c r="O377" s="63" t="s">
        <v>164</v>
      </c>
      <c r="P377" s="92" t="s">
        <v>797</v>
      </c>
      <c r="Q377" s="92" t="s">
        <v>872</v>
      </c>
      <c r="R377" s="92"/>
      <c r="S377" s="307">
        <v>25.269434628975276</v>
      </c>
      <c r="T377" s="354">
        <v>221.9</v>
      </c>
      <c r="U377" s="308">
        <v>220.21554770318022</v>
      </c>
      <c r="V377" s="379">
        <f t="shared" si="29"/>
        <v>25.269434628975276</v>
      </c>
      <c r="W377" s="294">
        <v>0.9758620689655172</v>
      </c>
    </row>
    <row r="378" spans="1:23" ht="12.75">
      <c r="A378" s="91" t="s">
        <v>793</v>
      </c>
      <c r="B378" s="60">
        <v>10.68</v>
      </c>
      <c r="C378" s="60">
        <v>15.06</v>
      </c>
      <c r="D378" s="60">
        <v>4.624</v>
      </c>
      <c r="E378" s="60">
        <v>4.423</v>
      </c>
      <c r="F378" s="60">
        <v>20.964</v>
      </c>
      <c r="G378" s="60">
        <f>290*(1-W378)</f>
        <v>6.553999999999986</v>
      </c>
      <c r="H378" s="60">
        <f>(S378/1000*H$6+(1-S378/1000)*D$6)*W378+290*(1-W378)</f>
        <v>423.2973355175</v>
      </c>
      <c r="I378" s="60">
        <f>F378+2.15-10*LOG((S378/1000*H$6+(1-S378/1000)*D$6)*W378+290*(1-W378))</f>
        <v>-3.1524553477760406</v>
      </c>
      <c r="J378" s="239">
        <f>F378+2.15-10*LOG((S378/1000*H$6+(1-S378/1000)*D$6)*W378+290*(10^(0.1*M$6)-1)+290*(1-W378))</f>
        <v>-3.6799426154091393</v>
      </c>
      <c r="K378" s="61">
        <v>26.89</v>
      </c>
      <c r="L378" s="61">
        <v>14.88</v>
      </c>
      <c r="M378" s="61">
        <v>19.65</v>
      </c>
      <c r="N378" s="61">
        <v>48.68</v>
      </c>
      <c r="O378" s="63" t="s">
        <v>179</v>
      </c>
      <c r="P378" s="92" t="s">
        <v>799</v>
      </c>
      <c r="Q378" s="92" t="s">
        <v>863</v>
      </c>
      <c r="R378" s="92"/>
      <c r="S378" s="307">
        <v>26.68875</v>
      </c>
      <c r="T378" s="354">
        <v>213.92000000000002</v>
      </c>
      <c r="U378" s="308">
        <v>221.351</v>
      </c>
      <c r="V378" s="379">
        <f t="shared" si="29"/>
        <v>26.68875</v>
      </c>
      <c r="W378" s="294">
        <v>0.9774</v>
      </c>
    </row>
    <row r="379" spans="1:23" ht="12.75">
      <c r="A379" s="91" t="s">
        <v>1363</v>
      </c>
      <c r="B379" s="60">
        <v>10.693513</v>
      </c>
      <c r="C379" s="60">
        <v>15.08</v>
      </c>
      <c r="D379" s="60">
        <v>4.46</v>
      </c>
      <c r="E379" s="60">
        <v>4.24</v>
      </c>
      <c r="F379" s="60">
        <v>20.91</v>
      </c>
      <c r="G379" s="60">
        <f t="shared" si="26"/>
        <v>6.049999999999997</v>
      </c>
      <c r="H379" s="60">
        <f t="shared" si="25"/>
        <v>366.92091810344834</v>
      </c>
      <c r="I379" s="60">
        <f t="shared" si="27"/>
        <v>-2.5857247152138356</v>
      </c>
      <c r="J379" s="239">
        <f t="shared" si="28"/>
        <v>-3.1888676148460533</v>
      </c>
      <c r="K379" s="61">
        <v>25.3</v>
      </c>
      <c r="L379" s="61">
        <v>17.5</v>
      </c>
      <c r="M379" s="61">
        <v>23.7</v>
      </c>
      <c r="N379" s="61">
        <v>49.9</v>
      </c>
      <c r="O379" s="63" t="s">
        <v>149</v>
      </c>
      <c r="P379" s="92" t="s">
        <v>788</v>
      </c>
      <c r="Q379" s="92" t="s">
        <v>863</v>
      </c>
      <c r="R379" s="92"/>
      <c r="S379" s="307">
        <v>15.373745377707344</v>
      </c>
      <c r="T379" s="354">
        <v>213.92000000000002</v>
      </c>
      <c r="U379" s="308">
        <v>212.29899630216588</v>
      </c>
      <c r="V379" s="379">
        <f t="shared" si="29"/>
        <v>15.373745377707344</v>
      </c>
      <c r="W379" s="294">
        <v>0.9791379310344828</v>
      </c>
    </row>
    <row r="380" spans="1:23" ht="12.75">
      <c r="A380" s="91" t="s">
        <v>441</v>
      </c>
      <c r="B380" s="60">
        <v>10.735122</v>
      </c>
      <c r="C380" s="60">
        <v>15.01</v>
      </c>
      <c r="D380" s="60">
        <v>4.49</v>
      </c>
      <c r="E380" s="60">
        <v>4.27</v>
      </c>
      <c r="F380" s="60">
        <v>20.85</v>
      </c>
      <c r="G380" s="60">
        <f t="shared" si="26"/>
        <v>4.5899999999999865</v>
      </c>
      <c r="H380" s="60">
        <f t="shared" si="25"/>
        <v>450.2976163793102</v>
      </c>
      <c r="I380" s="60">
        <f t="shared" si="27"/>
        <v>-3.534996480598629</v>
      </c>
      <c r="J380" s="239">
        <f t="shared" si="28"/>
        <v>-4.03259782979837</v>
      </c>
      <c r="K380" s="61">
        <v>21</v>
      </c>
      <c r="L380" s="61">
        <v>18.8</v>
      </c>
      <c r="M380" s="61">
        <v>18.8</v>
      </c>
      <c r="N380" s="61">
        <v>204.9</v>
      </c>
      <c r="O380" s="63" t="s">
        <v>248</v>
      </c>
      <c r="P380" s="92" t="s">
        <v>798</v>
      </c>
      <c r="Q380" s="92" t="s">
        <v>863</v>
      </c>
      <c r="R380" s="92"/>
      <c r="S380" s="307">
        <v>31.873883185592646</v>
      </c>
      <c r="T380" s="354">
        <v>226.52</v>
      </c>
      <c r="U380" s="308">
        <v>225.49910654847412</v>
      </c>
      <c r="V380" s="379">
        <f t="shared" si="29"/>
        <v>31.873883185592646</v>
      </c>
      <c r="W380" s="294">
        <v>0.9841724137931035</v>
      </c>
    </row>
    <row r="381" spans="1:23" ht="12.75">
      <c r="A381" s="91" t="s">
        <v>92</v>
      </c>
      <c r="B381" s="60">
        <v>10.735122</v>
      </c>
      <c r="C381" s="60">
        <v>15.01</v>
      </c>
      <c r="D381" s="60">
        <v>4.49</v>
      </c>
      <c r="E381" s="60">
        <v>4.27</v>
      </c>
      <c r="F381" s="60">
        <v>20.85</v>
      </c>
      <c r="G381" s="60">
        <f t="shared" si="26"/>
        <v>4.5899999999999865</v>
      </c>
      <c r="H381" s="60">
        <f t="shared" si="25"/>
        <v>450.2976163793102</v>
      </c>
      <c r="I381" s="60">
        <f t="shared" si="27"/>
        <v>-3.534996480598629</v>
      </c>
      <c r="J381" s="239">
        <f t="shared" si="28"/>
        <v>-4.03259782979837</v>
      </c>
      <c r="K381" s="61">
        <v>21</v>
      </c>
      <c r="L381" s="61">
        <v>18.8</v>
      </c>
      <c r="M381" s="61">
        <v>18.8</v>
      </c>
      <c r="N381" s="61">
        <v>204.9</v>
      </c>
      <c r="O381" s="63" t="s">
        <v>248</v>
      </c>
      <c r="P381" s="92" t="s">
        <v>798</v>
      </c>
      <c r="Q381" s="92" t="s">
        <v>863</v>
      </c>
      <c r="R381" s="92"/>
      <c r="S381" s="307">
        <v>31.873883185592646</v>
      </c>
      <c r="T381" s="354">
        <v>226.52</v>
      </c>
      <c r="U381" s="308">
        <v>225.49910654847412</v>
      </c>
      <c r="V381" s="379">
        <f t="shared" si="29"/>
        <v>31.873883185592646</v>
      </c>
      <c r="W381" s="294">
        <v>0.9841724137931035</v>
      </c>
    </row>
    <row r="382" spans="1:23" ht="12.75">
      <c r="A382" s="91" t="s">
        <v>1364</v>
      </c>
      <c r="B382" s="60">
        <v>10.8391445</v>
      </c>
      <c r="C382" s="60">
        <v>15.4</v>
      </c>
      <c r="D382" s="60">
        <v>4.56</v>
      </c>
      <c r="E382" s="60">
        <v>4.33</v>
      </c>
      <c r="F382" s="60">
        <v>21.29</v>
      </c>
      <c r="G382" s="60">
        <f t="shared" si="26"/>
        <v>5.779999999999985</v>
      </c>
      <c r="H382" s="60">
        <f t="shared" si="25"/>
        <v>355.70314655172405</v>
      </c>
      <c r="I382" s="60">
        <f t="shared" si="27"/>
        <v>-2.070877069738227</v>
      </c>
      <c r="J382" s="239">
        <f t="shared" si="28"/>
        <v>-2.6917432638080285</v>
      </c>
      <c r="K382" s="61">
        <v>28.5</v>
      </c>
      <c r="L382" s="61">
        <v>17.5</v>
      </c>
      <c r="M382" s="61">
        <v>24.4</v>
      </c>
      <c r="N382" s="61">
        <v>49.2</v>
      </c>
      <c r="O382" s="63" t="s">
        <v>191</v>
      </c>
      <c r="P382" s="92" t="s">
        <v>788</v>
      </c>
      <c r="Q382" s="92" t="s">
        <v>863</v>
      </c>
      <c r="R382" s="92"/>
      <c r="S382" s="307">
        <v>13.119238617971973</v>
      </c>
      <c r="T382" s="354">
        <v>212.07999999999998</v>
      </c>
      <c r="U382" s="308">
        <v>210.49539089437758</v>
      </c>
      <c r="V382" s="379">
        <f t="shared" si="29"/>
        <v>13.119238617971973</v>
      </c>
      <c r="W382" s="294">
        <v>0.9800689655172414</v>
      </c>
    </row>
    <row r="383" spans="1:23" ht="12.75">
      <c r="A383" s="91" t="s">
        <v>1365</v>
      </c>
      <c r="B383" s="60">
        <v>10.8391445</v>
      </c>
      <c r="C383" s="60">
        <v>15.4</v>
      </c>
      <c r="D383" s="60">
        <v>4.6</v>
      </c>
      <c r="E383" s="60">
        <v>4.4</v>
      </c>
      <c r="F383" s="60">
        <v>21.31</v>
      </c>
      <c r="G383" s="60">
        <f t="shared" si="26"/>
        <v>5.779999999999985</v>
      </c>
      <c r="H383" s="60">
        <f t="shared" si="25"/>
        <v>356.341896551724</v>
      </c>
      <c r="I383" s="60">
        <f t="shared" si="27"/>
        <v>-2.0586688710410854</v>
      </c>
      <c r="J383" s="239">
        <f t="shared" si="28"/>
        <v>-2.6784979180246147</v>
      </c>
      <c r="K383" s="61">
        <v>28.5</v>
      </c>
      <c r="L383" s="61">
        <v>17.5</v>
      </c>
      <c r="M383" s="61">
        <v>24.4</v>
      </c>
      <c r="N383" s="61">
        <v>49.2</v>
      </c>
      <c r="O383" s="63" t="s">
        <v>191</v>
      </c>
      <c r="P383" s="92" t="s">
        <v>788</v>
      </c>
      <c r="Q383" s="92" t="s">
        <v>863</v>
      </c>
      <c r="R383" s="92"/>
      <c r="S383" s="307">
        <v>13.246780662866762</v>
      </c>
      <c r="T383" s="354">
        <v>212.17999999999998</v>
      </c>
      <c r="U383" s="308">
        <v>210.5974245302934</v>
      </c>
      <c r="V383" s="379">
        <f t="shared" si="29"/>
        <v>13.246780662866762</v>
      </c>
      <c r="W383" s="294">
        <v>0.9800689655172414</v>
      </c>
    </row>
    <row r="384" spans="1:23" ht="12.75">
      <c r="A384" s="91" t="s">
        <v>1328</v>
      </c>
      <c r="B384" s="60">
        <v>10.8391445</v>
      </c>
      <c r="C384" s="60">
        <v>15.17</v>
      </c>
      <c r="D384" s="60">
        <v>4.46</v>
      </c>
      <c r="E384" s="60">
        <v>4.46</v>
      </c>
      <c r="F384" s="60">
        <v>21.03</v>
      </c>
      <c r="G384" s="60">
        <f t="shared" si="26"/>
        <v>5.919999999999996</v>
      </c>
      <c r="H384" s="60">
        <f t="shared" si="25"/>
        <v>400.1381206896551</v>
      </c>
      <c r="I384" s="60">
        <f t="shared" si="27"/>
        <v>-2.8420992807612784</v>
      </c>
      <c r="J384" s="239">
        <f t="shared" si="28"/>
        <v>-3.398240528208177</v>
      </c>
      <c r="K384" s="61">
        <v>27.5</v>
      </c>
      <c r="L384" s="61">
        <v>17.5</v>
      </c>
      <c r="M384" s="61">
        <v>24.5</v>
      </c>
      <c r="N384" s="61">
        <v>49</v>
      </c>
      <c r="O384" s="63" t="s">
        <v>191</v>
      </c>
      <c r="P384" s="92" t="s">
        <v>788</v>
      </c>
      <c r="Q384" s="92" t="s">
        <v>863</v>
      </c>
      <c r="R384" s="92" t="s">
        <v>1190</v>
      </c>
      <c r="S384" s="307">
        <v>22.002604900028153</v>
      </c>
      <c r="T384" s="354">
        <v>219.07999999999998</v>
      </c>
      <c r="U384" s="308">
        <v>217.60208392002252</v>
      </c>
      <c r="V384" s="379">
        <f t="shared" si="29"/>
        <v>22.002604900028153</v>
      </c>
      <c r="W384" s="294">
        <v>0.9795862068965517</v>
      </c>
    </row>
    <row r="385" spans="1:23" ht="12.75">
      <c r="A385" s="91" t="s">
        <v>1329</v>
      </c>
      <c r="B385" s="60">
        <v>10.8391445</v>
      </c>
      <c r="C385" s="60">
        <v>15.17</v>
      </c>
      <c r="D385" s="60">
        <v>4.46</v>
      </c>
      <c r="E385" s="60">
        <v>4.46</v>
      </c>
      <c r="F385" s="60">
        <v>21.06</v>
      </c>
      <c r="G385" s="60">
        <f t="shared" si="26"/>
        <v>5.629999999999996</v>
      </c>
      <c r="H385" s="60">
        <f t="shared" si="25"/>
        <v>378.29287068965516</v>
      </c>
      <c r="I385" s="60">
        <f t="shared" si="27"/>
        <v>-2.5682815665272827</v>
      </c>
      <c r="J385" s="239">
        <f t="shared" si="28"/>
        <v>-3.154462869893351</v>
      </c>
      <c r="K385" s="61">
        <v>27.5</v>
      </c>
      <c r="L385" s="61">
        <v>17.5</v>
      </c>
      <c r="M385" s="61">
        <v>24.5</v>
      </c>
      <c r="N385" s="61">
        <v>49</v>
      </c>
      <c r="O385" s="63" t="s">
        <v>191</v>
      </c>
      <c r="P385" s="92" t="s">
        <v>788</v>
      </c>
      <c r="Q385" s="92" t="s">
        <v>863</v>
      </c>
      <c r="R385" s="92" t="s">
        <v>1190</v>
      </c>
      <c r="S385" s="307">
        <v>17.62052959172909</v>
      </c>
      <c r="T385" s="354">
        <v>215.57</v>
      </c>
      <c r="U385" s="308">
        <v>214.09642367338327</v>
      </c>
      <c r="V385" s="379">
        <f t="shared" si="29"/>
        <v>17.62052959172909</v>
      </c>
      <c r="W385" s="294">
        <v>0.9805862068965517</v>
      </c>
    </row>
    <row r="386" spans="1:23" ht="12.75">
      <c r="A386" s="91" t="s">
        <v>1028</v>
      </c>
      <c r="B386" s="60">
        <v>10.84538585</v>
      </c>
      <c r="C386" s="60">
        <v>14.94</v>
      </c>
      <c r="D386" s="60">
        <v>4.392</v>
      </c>
      <c r="E386" s="60">
        <v>4.182</v>
      </c>
      <c r="F386" s="60">
        <v>20.77</v>
      </c>
      <c r="G386" s="60">
        <f t="shared" si="26"/>
        <v>9.24</v>
      </c>
      <c r="H386" s="60">
        <f t="shared" si="25"/>
        <v>375.7995431034483</v>
      </c>
      <c r="I386" s="60">
        <f t="shared" si="27"/>
        <v>-2.829562477502126</v>
      </c>
      <c r="J386" s="239">
        <f t="shared" si="28"/>
        <v>-3.4193803660187747</v>
      </c>
      <c r="K386" s="61">
        <v>28.01</v>
      </c>
      <c r="L386" s="61">
        <v>18.95</v>
      </c>
      <c r="M386" s="61">
        <v>25.06</v>
      </c>
      <c r="N386" s="61">
        <v>52.36</v>
      </c>
      <c r="O386" s="63" t="s">
        <v>179</v>
      </c>
      <c r="P386" s="92" t="s">
        <v>788</v>
      </c>
      <c r="Q386" s="92" t="s">
        <v>863</v>
      </c>
      <c r="R386" s="92"/>
      <c r="S386" s="307">
        <v>17.343104430830607</v>
      </c>
      <c r="T386" s="354">
        <v>216.3</v>
      </c>
      <c r="U386" s="308">
        <v>213.87448354466449</v>
      </c>
      <c r="V386" s="379">
        <f t="shared" si="29"/>
        <v>17.343104430830607</v>
      </c>
      <c r="W386" s="294">
        <v>0.9681379310344828</v>
      </c>
    </row>
    <row r="387" spans="1:23" ht="12.75">
      <c r="A387" s="91" t="s">
        <v>1327</v>
      </c>
      <c r="B387" s="60">
        <v>10.84538585</v>
      </c>
      <c r="C387" s="60">
        <v>15.17</v>
      </c>
      <c r="D387" s="60">
        <v>4.555</v>
      </c>
      <c r="E387" s="60">
        <v>4.36</v>
      </c>
      <c r="F387" s="60">
        <v>21.06</v>
      </c>
      <c r="G387" s="60">
        <f t="shared" si="26"/>
        <v>5.909999999999986</v>
      </c>
      <c r="H387" s="60">
        <f t="shared" si="25"/>
        <v>388.2133189655171</v>
      </c>
      <c r="I387" s="60">
        <f t="shared" si="27"/>
        <v>-2.6807043124297216</v>
      </c>
      <c r="J387" s="239">
        <f t="shared" si="28"/>
        <v>-3.2528505342736977</v>
      </c>
      <c r="K387" s="61">
        <v>27.46</v>
      </c>
      <c r="L387" s="61">
        <v>17.5</v>
      </c>
      <c r="M387" s="61">
        <v>24.5</v>
      </c>
      <c r="N387" s="61">
        <v>48.99</v>
      </c>
      <c r="O387" s="63" t="s">
        <v>191</v>
      </c>
      <c r="P387" s="92" t="s">
        <v>788</v>
      </c>
      <c r="Q387" s="92" t="s">
        <v>863</v>
      </c>
      <c r="R387" s="92"/>
      <c r="S387" s="307">
        <v>19.619662782920884</v>
      </c>
      <c r="T387" s="354">
        <v>217.20999999999998</v>
      </c>
      <c r="U387" s="308">
        <v>215.6957302263367</v>
      </c>
      <c r="V387" s="379">
        <f t="shared" si="29"/>
        <v>19.619662782920884</v>
      </c>
      <c r="W387" s="294">
        <v>0.9796206896551725</v>
      </c>
    </row>
    <row r="388" spans="1:23" ht="12.75">
      <c r="A388" s="91" t="s">
        <v>780</v>
      </c>
      <c r="B388" s="60">
        <v>10.8807535</v>
      </c>
      <c r="C388" s="60">
        <v>15.1</v>
      </c>
      <c r="D388" s="60">
        <v>4.52</v>
      </c>
      <c r="E388" s="60">
        <v>4.23</v>
      </c>
      <c r="F388" s="60">
        <v>20.97</v>
      </c>
      <c r="G388" s="60">
        <f t="shared" si="26"/>
        <v>8.099999999999987</v>
      </c>
      <c r="H388" s="60">
        <f t="shared" si="25"/>
        <v>361.45189655172396</v>
      </c>
      <c r="I388" s="60">
        <f t="shared" si="27"/>
        <v>-2.4605050784848146</v>
      </c>
      <c r="J388" s="239">
        <f t="shared" si="28"/>
        <v>-3.0721602498311604</v>
      </c>
      <c r="K388" s="61">
        <v>29.9</v>
      </c>
      <c r="L388" s="61">
        <v>17.7</v>
      </c>
      <c r="M388" s="61">
        <v>25.5</v>
      </c>
      <c r="N388" s="61">
        <v>47.3</v>
      </c>
      <c r="O388" s="63" t="s">
        <v>191</v>
      </c>
      <c r="P388" s="92" t="s">
        <v>788</v>
      </c>
      <c r="Q388" s="92" t="s">
        <v>863</v>
      </c>
      <c r="R388" s="92"/>
      <c r="S388" s="307">
        <v>14.384533522525693</v>
      </c>
      <c r="T388" s="354">
        <v>213.7</v>
      </c>
      <c r="U388" s="308">
        <v>211.50762681802055</v>
      </c>
      <c r="V388" s="379">
        <f t="shared" si="29"/>
        <v>14.384533522525693</v>
      </c>
      <c r="W388" s="294">
        <v>0.9720689655172414</v>
      </c>
    </row>
    <row r="389" spans="1:23" ht="12.75">
      <c r="A389" s="91" t="s">
        <v>443</v>
      </c>
      <c r="B389" s="60">
        <v>10.963971499999998</v>
      </c>
      <c r="C389" s="60">
        <v>15.44</v>
      </c>
      <c r="D389" s="60">
        <v>4.87</v>
      </c>
      <c r="E389" s="60">
        <v>4.7</v>
      </c>
      <c r="F389" s="60">
        <v>21.37</v>
      </c>
      <c r="G389" s="60">
        <f t="shared" si="26"/>
        <v>9.199999999999992</v>
      </c>
      <c r="H389" s="60">
        <f t="shared" si="25"/>
        <v>474.24633620689644</v>
      </c>
      <c r="I389" s="60">
        <f t="shared" si="27"/>
        <v>-3.240039844288628</v>
      </c>
      <c r="J389" s="239">
        <f t="shared" si="28"/>
        <v>-3.7138340579493807</v>
      </c>
      <c r="K389" s="61">
        <v>25.2</v>
      </c>
      <c r="L389" s="61">
        <v>13.9</v>
      </c>
      <c r="M389" s="61">
        <v>18.6</v>
      </c>
      <c r="N389" s="61">
        <v>54.6</v>
      </c>
      <c r="O389" s="63" t="s">
        <v>442</v>
      </c>
      <c r="P389" s="92" t="s">
        <v>797</v>
      </c>
      <c r="Q389" s="92" t="s">
        <v>872</v>
      </c>
      <c r="R389" s="92"/>
      <c r="S389" s="307">
        <v>37.237357549857535</v>
      </c>
      <c r="T389" s="354">
        <v>231.7</v>
      </c>
      <c r="U389" s="308">
        <v>229.78988603988603</v>
      </c>
      <c r="V389" s="379">
        <f t="shared" si="29"/>
        <v>37.237357549857535</v>
      </c>
      <c r="W389" s="294">
        <v>0.9682758620689655</v>
      </c>
    </row>
    <row r="390" spans="1:23" ht="12.75">
      <c r="A390" s="91" t="s">
        <v>444</v>
      </c>
      <c r="B390" s="60">
        <v>11.026385</v>
      </c>
      <c r="C390" s="60">
        <v>14.97</v>
      </c>
      <c r="D390" s="60">
        <v>4.27</v>
      </c>
      <c r="E390" s="60">
        <v>3.96</v>
      </c>
      <c r="F390" s="60">
        <v>20.54</v>
      </c>
      <c r="G390" s="60">
        <f t="shared" si="26"/>
        <v>7.250000000000006</v>
      </c>
      <c r="H390" s="60">
        <f t="shared" si="25"/>
        <v>482.455375</v>
      </c>
      <c r="I390" s="60">
        <f t="shared" si="27"/>
        <v>-4.144571492082516</v>
      </c>
      <c r="J390" s="239">
        <f t="shared" si="28"/>
        <v>-4.610721494093273</v>
      </c>
      <c r="K390" s="61">
        <v>23.1</v>
      </c>
      <c r="L390" s="61">
        <v>16.4</v>
      </c>
      <c r="M390" s="61">
        <v>19.6</v>
      </c>
      <c r="N390" s="61">
        <v>199.7</v>
      </c>
      <c r="O390" s="63" t="s">
        <v>210</v>
      </c>
      <c r="P390" s="92" t="s">
        <v>798</v>
      </c>
      <c r="Q390" s="92" t="s">
        <v>863</v>
      </c>
      <c r="R390" s="92"/>
      <c r="S390" s="307">
        <v>38.628205128205124</v>
      </c>
      <c r="T390" s="354">
        <v>232.38</v>
      </c>
      <c r="U390" s="308">
        <v>230.9025641025641</v>
      </c>
      <c r="V390" s="379">
        <f t="shared" si="29"/>
        <v>38.628205128205124</v>
      </c>
      <c r="W390" s="294">
        <v>0.975</v>
      </c>
    </row>
    <row r="391" spans="1:23" ht="12.75">
      <c r="A391" s="91" t="s">
        <v>445</v>
      </c>
      <c r="B391" s="60">
        <v>11.026385</v>
      </c>
      <c r="C391" s="60">
        <v>14.97</v>
      </c>
      <c r="D391" s="60">
        <v>4.56</v>
      </c>
      <c r="E391" s="60">
        <v>4.36</v>
      </c>
      <c r="F391" s="60">
        <v>20.9</v>
      </c>
      <c r="G391" s="60">
        <f t="shared" si="26"/>
        <v>7.250000000000006</v>
      </c>
      <c r="H391" s="60">
        <f t="shared" si="25"/>
        <v>476.83437499999997</v>
      </c>
      <c r="I391" s="60">
        <f t="shared" si="27"/>
        <v>-3.7336755615896493</v>
      </c>
      <c r="J391" s="239">
        <f t="shared" si="28"/>
        <v>-4.20503285983294</v>
      </c>
      <c r="K391" s="61">
        <v>23.1</v>
      </c>
      <c r="L391" s="61">
        <v>16.4</v>
      </c>
      <c r="M391" s="61">
        <v>19.6</v>
      </c>
      <c r="N391" s="61">
        <v>199.7</v>
      </c>
      <c r="O391" s="63" t="s">
        <v>210</v>
      </c>
      <c r="P391" s="92" t="s">
        <v>798</v>
      </c>
      <c r="Q391" s="92" t="s">
        <v>863</v>
      </c>
      <c r="R391" s="92"/>
      <c r="S391" s="307">
        <v>37.5</v>
      </c>
      <c r="T391" s="354">
        <v>231.5</v>
      </c>
      <c r="U391" s="308">
        <v>230</v>
      </c>
      <c r="V391" s="379">
        <f t="shared" si="29"/>
        <v>37.5</v>
      </c>
      <c r="W391" s="294">
        <v>0.975</v>
      </c>
    </row>
    <row r="392" spans="1:23" ht="12.75">
      <c r="A392" s="91" t="s">
        <v>950</v>
      </c>
      <c r="B392" s="60">
        <v>11.276038999999999</v>
      </c>
      <c r="C392" s="60">
        <v>15.15</v>
      </c>
      <c r="D392" s="60">
        <v>4.46</v>
      </c>
      <c r="E392" s="60">
        <v>4.27</v>
      </c>
      <c r="F392" s="60">
        <v>20.95</v>
      </c>
      <c r="G392" s="60">
        <f t="shared" si="26"/>
        <v>7.299999999999992</v>
      </c>
      <c r="H392" s="60">
        <f t="shared" si="25"/>
        <v>396.18888362068964</v>
      </c>
      <c r="I392" s="60">
        <f t="shared" si="27"/>
        <v>-2.8790228581655626</v>
      </c>
      <c r="J392" s="239">
        <f t="shared" si="28"/>
        <v>-3.440364372373999</v>
      </c>
      <c r="K392" s="61">
        <v>22.1</v>
      </c>
      <c r="L392" s="61">
        <v>18.4</v>
      </c>
      <c r="M392" s="61">
        <v>24.3</v>
      </c>
      <c r="N392" s="61">
        <v>43.9</v>
      </c>
      <c r="O392" s="63" t="s">
        <v>448</v>
      </c>
      <c r="P392" s="92" t="s">
        <v>797</v>
      </c>
      <c r="Q392" s="92" t="s">
        <v>872</v>
      </c>
      <c r="R392" s="92"/>
      <c r="S392" s="307">
        <v>21.31720905553589</v>
      </c>
      <c r="T392" s="354">
        <v>218.89000000000001</v>
      </c>
      <c r="U392" s="308">
        <v>217.0537672444287</v>
      </c>
      <c r="V392" s="379">
        <f t="shared" si="29"/>
        <v>21.31720905553589</v>
      </c>
      <c r="W392" s="294">
        <v>0.9748275862068966</v>
      </c>
    </row>
    <row r="393" spans="1:23" ht="12.75">
      <c r="A393" s="91" t="s">
        <v>1061</v>
      </c>
      <c r="B393" s="60">
        <v>11.276038999999999</v>
      </c>
      <c r="C393" s="60">
        <v>15.31</v>
      </c>
      <c r="D393" s="60">
        <v>4.9</v>
      </c>
      <c r="E393" s="60">
        <v>4.8</v>
      </c>
      <c r="F393" s="60">
        <v>21.32</v>
      </c>
      <c r="G393" s="60">
        <f t="shared" si="26"/>
        <v>8.470000000000002</v>
      </c>
      <c r="H393" s="60">
        <f t="shared" si="25"/>
        <v>368.7666853448275</v>
      </c>
      <c r="I393" s="60">
        <f t="shared" si="27"/>
        <v>-2.1975167966892926</v>
      </c>
      <c r="J393" s="239">
        <f t="shared" si="28"/>
        <v>-2.797840156337564</v>
      </c>
      <c r="K393" s="61">
        <v>29.18</v>
      </c>
      <c r="L393" s="61">
        <v>15.5</v>
      </c>
      <c r="M393" s="61">
        <v>24.2</v>
      </c>
      <c r="N393" s="61">
        <v>48.91</v>
      </c>
      <c r="O393" s="63" t="s">
        <v>410</v>
      </c>
      <c r="P393" s="92" t="s">
        <v>1031</v>
      </c>
      <c r="Q393" s="92" t="s">
        <v>863</v>
      </c>
      <c r="R393" s="92"/>
      <c r="S393" s="307">
        <v>15.877970376158821</v>
      </c>
      <c r="T393" s="354">
        <v>214.95999999999998</v>
      </c>
      <c r="U393" s="308">
        <v>212.70237630092706</v>
      </c>
      <c r="V393" s="379">
        <f t="shared" si="29"/>
        <v>15.877970376158821</v>
      </c>
      <c r="W393" s="294">
        <v>0.9707931034482759</v>
      </c>
    </row>
    <row r="394" spans="1:23" ht="12.75">
      <c r="A394" s="91" t="s">
        <v>978</v>
      </c>
      <c r="B394" s="60">
        <v>11.276038999999999</v>
      </c>
      <c r="C394" s="60">
        <v>15.31</v>
      </c>
      <c r="D394" s="60">
        <v>4.62</v>
      </c>
      <c r="E394" s="60">
        <v>4.46</v>
      </c>
      <c r="F394" s="60">
        <v>21.2</v>
      </c>
      <c r="G394" s="60">
        <f t="shared" si="26"/>
        <v>8.470000000000002</v>
      </c>
      <c r="H394" s="60">
        <f t="shared" si="25"/>
        <v>375.53743534482766</v>
      </c>
      <c r="I394" s="60">
        <f t="shared" si="27"/>
        <v>-2.396532360228097</v>
      </c>
      <c r="J394" s="239">
        <f t="shared" si="28"/>
        <v>-2.9867351666853743</v>
      </c>
      <c r="K394" s="61">
        <v>29.18</v>
      </c>
      <c r="L394" s="61">
        <v>15.5</v>
      </c>
      <c r="M394" s="61">
        <v>24.2</v>
      </c>
      <c r="N394" s="61">
        <v>48.91</v>
      </c>
      <c r="O394" s="63" t="s">
        <v>410</v>
      </c>
      <c r="P394" s="92" t="s">
        <v>1031</v>
      </c>
      <c r="Q394" s="92" t="s">
        <v>863</v>
      </c>
      <c r="R394" s="92"/>
      <c r="S394" s="307">
        <v>17.24283380101589</v>
      </c>
      <c r="T394" s="354">
        <v>216.02</v>
      </c>
      <c r="U394" s="308">
        <v>213.7942670408127</v>
      </c>
      <c r="V394" s="379">
        <f t="shared" si="29"/>
        <v>17.24283380101589</v>
      </c>
      <c r="W394" s="294">
        <v>0.9707931034482759</v>
      </c>
    </row>
    <row r="395" spans="1:23" ht="12.75">
      <c r="A395" s="91" t="s">
        <v>794</v>
      </c>
      <c r="B395" s="60">
        <v>11.42</v>
      </c>
      <c r="C395" s="60">
        <v>15.2</v>
      </c>
      <c r="D395" s="60">
        <v>4.732</v>
      </c>
      <c r="E395" s="60">
        <v>4.521</v>
      </c>
      <c r="F395" s="60">
        <v>21.14</v>
      </c>
      <c r="G395" s="60">
        <f>290*(1-W395)</f>
        <v>7.2790000000000035</v>
      </c>
      <c r="H395" s="60">
        <f>(S395/1000*H$6+(1-S395/1000)*D$6)*W395+290*(1-W395)</f>
        <v>400.75028514375003</v>
      </c>
      <c r="I395" s="60">
        <f>F395+2.15-10*LOG((S395/1000*H$6+(1-S395/1000)*D$6)*W395+290*(1-W395))</f>
        <v>-2.7387384003756914</v>
      </c>
      <c r="J395" s="239">
        <f>F395+2.15-10*LOG((S395/1000*H$6+(1-S395/1000)*D$6)*W395+290*(10^(0.1*M$6)-1)+290*(1-W395))</f>
        <v>-3.294082187868433</v>
      </c>
      <c r="K395" s="61">
        <v>27.03</v>
      </c>
      <c r="L395" s="61">
        <v>14.88</v>
      </c>
      <c r="M395" s="61">
        <v>25.95</v>
      </c>
      <c r="N395" s="61">
        <v>50.27</v>
      </c>
      <c r="O395" s="63" t="s">
        <v>180</v>
      </c>
      <c r="P395" s="92" t="s">
        <v>799</v>
      </c>
      <c r="Q395" s="92" t="s">
        <v>863</v>
      </c>
      <c r="R395" s="92"/>
      <c r="S395" s="307">
        <v>22.23125</v>
      </c>
      <c r="T395" s="354">
        <v>213.51</v>
      </c>
      <c r="U395" s="308">
        <v>217.785</v>
      </c>
      <c r="V395" s="379">
        <f t="shared" si="29"/>
        <v>22.231249999999996</v>
      </c>
      <c r="W395" s="294">
        <v>0.9749</v>
      </c>
    </row>
    <row r="396" spans="1:23" ht="12.75">
      <c r="A396" s="91" t="s">
        <v>7</v>
      </c>
      <c r="B396" s="60">
        <v>11.484084</v>
      </c>
      <c r="C396" s="60">
        <v>15.28</v>
      </c>
      <c r="D396" s="60">
        <v>4.59</v>
      </c>
      <c r="E396" s="60">
        <v>4.41</v>
      </c>
      <c r="F396" s="60">
        <v>21.15</v>
      </c>
      <c r="G396" s="60">
        <f t="shared" si="26"/>
        <v>9.559999999999999</v>
      </c>
      <c r="H396" s="60">
        <f t="shared" si="25"/>
        <v>357.3440732758619</v>
      </c>
      <c r="I396" s="60">
        <f t="shared" si="27"/>
        <v>-2.2308658351306754</v>
      </c>
      <c r="J396" s="239">
        <f t="shared" si="28"/>
        <v>-2.849074610799761</v>
      </c>
      <c r="K396" s="61">
        <v>26.82</v>
      </c>
      <c r="L396" s="61">
        <v>17.2</v>
      </c>
      <c r="M396" s="61">
        <v>25.7</v>
      </c>
      <c r="N396" s="61">
        <v>49.49</v>
      </c>
      <c r="O396" s="63" t="s">
        <v>360</v>
      </c>
      <c r="P396" s="92" t="s">
        <v>799</v>
      </c>
      <c r="Q396" s="92" t="s">
        <v>863</v>
      </c>
      <c r="R396" s="92"/>
      <c r="S396" s="307">
        <v>13.628137926116075</v>
      </c>
      <c r="T396" s="354">
        <v>213.51</v>
      </c>
      <c r="U396" s="308">
        <v>210.90251034089286</v>
      </c>
      <c r="V396" s="379">
        <f t="shared" si="29"/>
        <v>13.628137926116075</v>
      </c>
      <c r="W396" s="294">
        <v>0.9670344827586207</v>
      </c>
    </row>
    <row r="397" spans="1:23" ht="12.75">
      <c r="A397" s="91" t="s">
        <v>8</v>
      </c>
      <c r="B397" s="60">
        <v>11.733737999999999</v>
      </c>
      <c r="C397" s="60">
        <v>15.56</v>
      </c>
      <c r="D397" s="60">
        <v>4.77</v>
      </c>
      <c r="E397" s="60">
        <v>4.59</v>
      </c>
      <c r="F397" s="60">
        <v>21.44</v>
      </c>
      <c r="G397" s="60">
        <f t="shared" si="26"/>
        <v>7.819999999999997</v>
      </c>
      <c r="H397" s="60">
        <f t="shared" si="25"/>
        <v>406.84719827586207</v>
      </c>
      <c r="I397" s="60">
        <f t="shared" si="27"/>
        <v>-2.504313296040362</v>
      </c>
      <c r="J397" s="239">
        <f t="shared" si="28"/>
        <v>-3.0518379225622816</v>
      </c>
      <c r="K397" s="61">
        <v>27.24</v>
      </c>
      <c r="L397" s="61">
        <v>17.5</v>
      </c>
      <c r="M397" s="61">
        <v>22</v>
      </c>
      <c r="N397" s="61">
        <v>50.22</v>
      </c>
      <c r="O397" s="63" t="s">
        <v>215</v>
      </c>
      <c r="P397" s="92" t="s">
        <v>799</v>
      </c>
      <c r="Q397" s="92" t="s">
        <v>863</v>
      </c>
      <c r="R397" s="92"/>
      <c r="S397" s="307">
        <v>23.50007087674534</v>
      </c>
      <c r="T397" s="354">
        <v>220.72</v>
      </c>
      <c r="U397" s="308">
        <v>218.80005670139627</v>
      </c>
      <c r="V397" s="379">
        <f t="shared" si="29"/>
        <v>23.50007087674534</v>
      </c>
      <c r="W397" s="294">
        <v>0.9730344827586207</v>
      </c>
    </row>
    <row r="398" spans="1:23" ht="12.75">
      <c r="A398" s="91" t="s">
        <v>9</v>
      </c>
      <c r="B398" s="60">
        <v>11.733737999999999</v>
      </c>
      <c r="C398" s="60">
        <v>15.56</v>
      </c>
      <c r="D398" s="60">
        <v>4.9</v>
      </c>
      <c r="E398" s="60">
        <v>4.65</v>
      </c>
      <c r="F398" s="60">
        <v>21.48</v>
      </c>
      <c r="G398" s="60">
        <f t="shared" si="26"/>
        <v>7.819999999999997</v>
      </c>
      <c r="H398" s="60">
        <f t="shared" si="25"/>
        <v>408.1246982758623</v>
      </c>
      <c r="I398" s="60">
        <f t="shared" si="27"/>
        <v>-2.477928775479665</v>
      </c>
      <c r="J398" s="239">
        <f t="shared" si="28"/>
        <v>-3.023842891512597</v>
      </c>
      <c r="K398" s="61">
        <v>27.24</v>
      </c>
      <c r="L398" s="61">
        <v>17.5</v>
      </c>
      <c r="M398" s="61">
        <v>22</v>
      </c>
      <c r="N398" s="61">
        <v>50.22</v>
      </c>
      <c r="O398" s="63" t="s">
        <v>215</v>
      </c>
      <c r="P398" s="92" t="s">
        <v>799</v>
      </c>
      <c r="Q398" s="92" t="s">
        <v>863</v>
      </c>
      <c r="R398" s="92"/>
      <c r="S398" s="307">
        <v>23.75699907860234</v>
      </c>
      <c r="T398" s="354">
        <v>220.92000000000002</v>
      </c>
      <c r="U398" s="308">
        <v>219.00559926288187</v>
      </c>
      <c r="V398" s="379">
        <f t="shared" si="29"/>
        <v>23.75699907860234</v>
      </c>
      <c r="W398" s="294">
        <v>0.9730344827586207</v>
      </c>
    </row>
    <row r="399" spans="1:23" ht="12.75">
      <c r="A399" s="91" t="s">
        <v>779</v>
      </c>
      <c r="B399" s="60">
        <v>11.796151499999999</v>
      </c>
      <c r="C399" s="60">
        <v>15.43</v>
      </c>
      <c r="D399" s="60">
        <v>4.63</v>
      </c>
      <c r="E399" s="60">
        <v>4.43</v>
      </c>
      <c r="F399" s="60">
        <v>21.29</v>
      </c>
      <c r="G399" s="60">
        <f t="shared" si="26"/>
        <v>5.779999999999985</v>
      </c>
      <c r="H399" s="60">
        <f t="shared" si="25"/>
        <v>360.30214655172415</v>
      </c>
      <c r="I399" s="60">
        <f t="shared" si="27"/>
        <v>-2.1266684950195227</v>
      </c>
      <c r="J399" s="239">
        <f t="shared" si="28"/>
        <v>-2.7401439049846594</v>
      </c>
      <c r="K399" s="61">
        <v>30.8</v>
      </c>
      <c r="L399" s="61">
        <v>17.6</v>
      </c>
      <c r="M399" s="61">
        <v>26.1</v>
      </c>
      <c r="N399" s="61">
        <v>48.3</v>
      </c>
      <c r="O399" s="63" t="s">
        <v>319</v>
      </c>
      <c r="P399" s="92" t="s">
        <v>788</v>
      </c>
      <c r="Q399" s="92" t="s">
        <v>863</v>
      </c>
      <c r="R399" s="92"/>
      <c r="S399" s="307">
        <v>14.037541341214563</v>
      </c>
      <c r="T399" s="354">
        <v>212.8</v>
      </c>
      <c r="U399" s="308">
        <v>211.23003307297165</v>
      </c>
      <c r="V399" s="379">
        <f t="shared" si="29"/>
        <v>14.037541341214563</v>
      </c>
      <c r="W399" s="294">
        <v>0.9800689655172414</v>
      </c>
    </row>
    <row r="400" spans="1:23" ht="12.75">
      <c r="A400" s="91" t="s">
        <v>778</v>
      </c>
      <c r="B400" s="60">
        <v>11.796151499999999</v>
      </c>
      <c r="C400" s="60">
        <v>15.42</v>
      </c>
      <c r="D400" s="60">
        <v>4.7</v>
      </c>
      <c r="E400" s="60">
        <v>4.47</v>
      </c>
      <c r="F400" s="60">
        <v>21.31</v>
      </c>
      <c r="G400" s="60">
        <f t="shared" si="26"/>
        <v>5.779999999999985</v>
      </c>
      <c r="H400" s="60">
        <f t="shared" si="25"/>
        <v>360.30214655172415</v>
      </c>
      <c r="I400" s="60">
        <f t="shared" si="27"/>
        <v>-2.106668495019523</v>
      </c>
      <c r="J400" s="239">
        <f t="shared" si="28"/>
        <v>-2.72014390498466</v>
      </c>
      <c r="K400" s="61">
        <v>30.8</v>
      </c>
      <c r="L400" s="61">
        <v>17.6</v>
      </c>
      <c r="M400" s="61">
        <v>26.1</v>
      </c>
      <c r="N400" s="61">
        <v>48.3</v>
      </c>
      <c r="O400" s="63" t="s">
        <v>319</v>
      </c>
      <c r="P400" s="92" t="s">
        <v>788</v>
      </c>
      <c r="Q400" s="92" t="s">
        <v>863</v>
      </c>
      <c r="R400" s="92"/>
      <c r="S400" s="307">
        <v>14.037541341214563</v>
      </c>
      <c r="T400" s="354">
        <v>212.8</v>
      </c>
      <c r="U400" s="308">
        <v>211.23003307297165</v>
      </c>
      <c r="V400" s="379">
        <f t="shared" si="29"/>
        <v>14.037541341214563</v>
      </c>
      <c r="W400" s="294">
        <v>0.9800689655172414</v>
      </c>
    </row>
    <row r="401" spans="1:23" ht="12.75">
      <c r="A401" s="91" t="s">
        <v>777</v>
      </c>
      <c r="B401" s="60">
        <v>11.8377605</v>
      </c>
      <c r="C401" s="60">
        <v>15.34</v>
      </c>
      <c r="D401" s="60">
        <v>4.59</v>
      </c>
      <c r="E401" s="60">
        <v>4.39</v>
      </c>
      <c r="F401" s="60">
        <v>21.2</v>
      </c>
      <c r="G401" s="60">
        <f t="shared" si="26"/>
        <v>8.090000000000009</v>
      </c>
      <c r="H401" s="60">
        <f t="shared" si="25"/>
        <v>349.0160948275862</v>
      </c>
      <c r="I401" s="60">
        <f t="shared" si="27"/>
        <v>-2.078454548492555</v>
      </c>
      <c r="J401" s="239">
        <f t="shared" si="28"/>
        <v>-2.7103910597223866</v>
      </c>
      <c r="K401" s="61">
        <v>32</v>
      </c>
      <c r="L401" s="61">
        <v>17.6</v>
      </c>
      <c r="M401" s="61">
        <v>28.6</v>
      </c>
      <c r="N401" s="61">
        <v>50</v>
      </c>
      <c r="O401" s="63" t="s">
        <v>156</v>
      </c>
      <c r="P401" s="92" t="s">
        <v>788</v>
      </c>
      <c r="Q401" s="92" t="s">
        <v>863</v>
      </c>
      <c r="R401" s="92"/>
      <c r="S401" s="307">
        <v>11.880564719236624</v>
      </c>
      <c r="T401" s="354">
        <v>211.75</v>
      </c>
      <c r="U401" s="308">
        <v>209.5044517753893</v>
      </c>
      <c r="V401" s="379">
        <f t="shared" si="29"/>
        <v>11.880564719236624</v>
      </c>
      <c r="W401" s="294">
        <v>0.972103448275862</v>
      </c>
    </row>
    <row r="402" spans="1:23" ht="12.75">
      <c r="A402" s="91" t="s">
        <v>449</v>
      </c>
      <c r="B402" s="60">
        <v>11.8793695</v>
      </c>
      <c r="C402" s="60">
        <v>15.31</v>
      </c>
      <c r="D402" s="60">
        <v>4.27</v>
      </c>
      <c r="E402" s="60">
        <v>4.04</v>
      </c>
      <c r="F402" s="60">
        <v>20.83</v>
      </c>
      <c r="G402" s="60">
        <f t="shared" si="26"/>
        <v>6.410000000000004</v>
      </c>
      <c r="H402" s="60">
        <f t="shared" si="25"/>
        <v>502.9636551724138</v>
      </c>
      <c r="I402" s="60">
        <f t="shared" si="27"/>
        <v>-4.035366034886273</v>
      </c>
      <c r="J402" s="239">
        <f t="shared" si="28"/>
        <v>-4.483455860805659</v>
      </c>
      <c r="K402" s="61">
        <v>24.5</v>
      </c>
      <c r="L402" s="61">
        <v>15.07</v>
      </c>
      <c r="M402" s="61">
        <v>15.29</v>
      </c>
      <c r="N402" s="61">
        <v>201.1</v>
      </c>
      <c r="O402" s="63" t="s">
        <v>366</v>
      </c>
      <c r="P402" s="92" t="s">
        <v>802</v>
      </c>
      <c r="Q402" s="92" t="s">
        <v>863</v>
      </c>
      <c r="R402" s="92"/>
      <c r="S402" s="307">
        <v>42.61786381748298</v>
      </c>
      <c r="T402" s="354">
        <v>235.32999999999998</v>
      </c>
      <c r="U402" s="308">
        <v>234.09429105398638</v>
      </c>
      <c r="V402" s="379">
        <f t="shared" si="29"/>
        <v>42.61786381748298</v>
      </c>
      <c r="W402" s="294">
        <v>0.9778965517241379</v>
      </c>
    </row>
    <row r="403" spans="1:23" ht="12.75">
      <c r="A403" s="91" t="s">
        <v>451</v>
      </c>
      <c r="B403" s="60">
        <v>11.8793695</v>
      </c>
      <c r="C403" s="60">
        <v>15.31</v>
      </c>
      <c r="D403" s="60">
        <v>4.7</v>
      </c>
      <c r="E403" s="60">
        <v>4.52</v>
      </c>
      <c r="F403" s="60">
        <v>21.21</v>
      </c>
      <c r="G403" s="60">
        <f t="shared" si="26"/>
        <v>6.410000000000004</v>
      </c>
      <c r="H403" s="60">
        <f t="shared" si="25"/>
        <v>474.85865517241365</v>
      </c>
      <c r="I403" s="60">
        <f t="shared" si="27"/>
        <v>-3.405643582277559</v>
      </c>
      <c r="J403" s="239">
        <f t="shared" si="28"/>
        <v>-3.8788589570718486</v>
      </c>
      <c r="K403" s="61">
        <v>24.5</v>
      </c>
      <c r="L403" s="61">
        <v>15.07</v>
      </c>
      <c r="M403" s="61">
        <v>15.29</v>
      </c>
      <c r="N403" s="61">
        <v>201.1</v>
      </c>
      <c r="O403" s="63" t="s">
        <v>366</v>
      </c>
      <c r="P403" s="92" t="s">
        <v>802</v>
      </c>
      <c r="Q403" s="92" t="s">
        <v>863</v>
      </c>
      <c r="R403" s="92"/>
      <c r="S403" s="307">
        <v>36.99354702210936</v>
      </c>
      <c r="T403" s="354">
        <v>230.92999999999998</v>
      </c>
      <c r="U403" s="308">
        <v>229.5948376176875</v>
      </c>
      <c r="V403" s="379">
        <f t="shared" si="29"/>
        <v>36.99354702210936</v>
      </c>
      <c r="W403" s="294">
        <v>0.9778965517241379</v>
      </c>
    </row>
    <row r="404" spans="1:23" ht="12.75">
      <c r="A404" s="91" t="s">
        <v>953</v>
      </c>
      <c r="B404" s="60">
        <v>11.93970255</v>
      </c>
      <c r="C404" s="60">
        <v>15.39</v>
      </c>
      <c r="D404" s="60">
        <v>4.624</v>
      </c>
      <c r="E404" s="60">
        <v>4.423</v>
      </c>
      <c r="F404" s="60">
        <v>21.22</v>
      </c>
      <c r="G404" s="60">
        <f t="shared" si="26"/>
        <v>7.838000000000015</v>
      </c>
      <c r="H404" s="60">
        <f t="shared" si="25"/>
        <v>371.3864413793104</v>
      </c>
      <c r="I404" s="60">
        <f t="shared" si="27"/>
        <v>-2.328260444182092</v>
      </c>
      <c r="J404" s="239">
        <f t="shared" si="28"/>
        <v>-2.9246269736510513</v>
      </c>
      <c r="K404" s="61">
        <v>29.28</v>
      </c>
      <c r="L404" s="61">
        <v>21.82</v>
      </c>
      <c r="M404" s="61">
        <v>23.37</v>
      </c>
      <c r="N404" s="61">
        <v>50.35</v>
      </c>
      <c r="O404" s="63" t="s">
        <v>169</v>
      </c>
      <c r="P404" s="92" t="s">
        <v>797</v>
      </c>
      <c r="Q404" s="92" t="s">
        <v>863</v>
      </c>
      <c r="R404" s="92"/>
      <c r="S404" s="307">
        <v>16.36931975248263</v>
      </c>
      <c r="T404" s="354">
        <v>215.174</v>
      </c>
      <c r="U404" s="308">
        <v>213.0954558019861</v>
      </c>
      <c r="V404" s="379">
        <f t="shared" si="29"/>
        <v>16.36931975248263</v>
      </c>
      <c r="W404" s="294">
        <v>0.9729724137931034</v>
      </c>
    </row>
    <row r="405" spans="1:23" ht="12.75">
      <c r="A405" s="91" t="s">
        <v>1195</v>
      </c>
      <c r="B405" s="60">
        <v>11.941783</v>
      </c>
      <c r="C405" s="60">
        <v>15.79</v>
      </c>
      <c r="D405" s="60">
        <v>5.08</v>
      </c>
      <c r="E405" s="60">
        <v>5.08</v>
      </c>
      <c r="F405" s="60">
        <v>21.76</v>
      </c>
      <c r="G405" s="60">
        <f t="shared" si="26"/>
        <v>13.310000000000015</v>
      </c>
      <c r="H405" s="60">
        <f t="shared" si="25"/>
        <v>469.8037198275862</v>
      </c>
      <c r="I405" s="60">
        <f t="shared" si="27"/>
        <v>-2.809164511265564</v>
      </c>
      <c r="J405" s="239">
        <f t="shared" si="28"/>
        <v>-3.2872012616280877</v>
      </c>
      <c r="K405" s="61">
        <v>23.2</v>
      </c>
      <c r="L405" s="61">
        <v>13.4</v>
      </c>
      <c r="M405" s="61">
        <v>18.3</v>
      </c>
      <c r="N405" s="61">
        <v>205.47</v>
      </c>
      <c r="O405" s="63" t="s">
        <v>1202</v>
      </c>
      <c r="P405" s="92" t="s">
        <v>798</v>
      </c>
      <c r="Q405" s="92" t="s">
        <v>863</v>
      </c>
      <c r="R405" s="92" t="s">
        <v>1190</v>
      </c>
      <c r="S405" s="307">
        <v>36.8792692182587</v>
      </c>
      <c r="T405" s="354">
        <v>232.28</v>
      </c>
      <c r="U405" s="308">
        <v>229.50341537460696</v>
      </c>
      <c r="V405" s="379">
        <f t="shared" si="29"/>
        <v>36.8792692182587</v>
      </c>
      <c r="W405" s="294">
        <v>0.954103448275862</v>
      </c>
    </row>
    <row r="406" spans="1:23" ht="12.75">
      <c r="A406" s="91" t="s">
        <v>1200</v>
      </c>
      <c r="B406" s="60">
        <v>11.941783</v>
      </c>
      <c r="C406" s="60">
        <v>15.79</v>
      </c>
      <c r="D406" s="60">
        <v>5.08</v>
      </c>
      <c r="E406" s="60">
        <v>5.08</v>
      </c>
      <c r="F406" s="60">
        <v>21.76</v>
      </c>
      <c r="G406" s="60">
        <f t="shared" si="26"/>
        <v>13.310000000000015</v>
      </c>
      <c r="H406" s="60">
        <f t="shared" si="25"/>
        <v>444.82859482758624</v>
      </c>
      <c r="I406" s="60">
        <f t="shared" si="27"/>
        <v>-2.571926971366647</v>
      </c>
      <c r="J406" s="239">
        <f t="shared" si="28"/>
        <v>-3.075304851345564</v>
      </c>
      <c r="K406" s="61">
        <v>23.2</v>
      </c>
      <c r="L406" s="61">
        <v>13.4</v>
      </c>
      <c r="M406" s="61">
        <v>18.3</v>
      </c>
      <c r="N406" s="61">
        <v>205.498</v>
      </c>
      <c r="O406" s="63" t="s">
        <v>1202</v>
      </c>
      <c r="P406" s="92" t="s">
        <v>798</v>
      </c>
      <c r="Q406" s="92" t="s">
        <v>863</v>
      </c>
      <c r="R406" s="92" t="s">
        <v>1190</v>
      </c>
      <c r="S406" s="307">
        <v>31.756659076945333</v>
      </c>
      <c r="T406" s="354">
        <v>228.37</v>
      </c>
      <c r="U406" s="308">
        <v>225.40532726155627</v>
      </c>
      <c r="V406" s="379">
        <f t="shared" si="29"/>
        <v>31.756659076945333</v>
      </c>
      <c r="W406" s="294">
        <v>0.954103448275862</v>
      </c>
    </row>
    <row r="407" spans="1:23" ht="12.75">
      <c r="A407" s="91" t="s">
        <v>1196</v>
      </c>
      <c r="B407" s="60">
        <v>11.941783</v>
      </c>
      <c r="C407" s="60">
        <v>15.79</v>
      </c>
      <c r="D407" s="60">
        <v>5</v>
      </c>
      <c r="E407" s="60">
        <v>5</v>
      </c>
      <c r="F407" s="60">
        <v>21.72</v>
      </c>
      <c r="G407" s="60">
        <f t="shared" si="26"/>
        <v>13.310000000000015</v>
      </c>
      <c r="H407" s="60">
        <f aca="true" t="shared" si="30" ref="H407:H439">(S407/1000*H$6+(1-S407/1000)*D$6)*W407+290*(1-W407)</f>
        <v>472.2309698275863</v>
      </c>
      <c r="I407" s="60">
        <f t="shared" si="27"/>
        <v>-2.8715446555545086</v>
      </c>
      <c r="J407" s="239">
        <f t="shared" si="28"/>
        <v>-3.3472540914231885</v>
      </c>
      <c r="K407" s="61">
        <v>23.2</v>
      </c>
      <c r="L407" s="61">
        <v>13.4</v>
      </c>
      <c r="M407" s="61">
        <v>18.3</v>
      </c>
      <c r="N407" s="61">
        <v>205.498</v>
      </c>
      <c r="O407" s="63" t="s">
        <v>1202</v>
      </c>
      <c r="P407" s="92" t="s">
        <v>798</v>
      </c>
      <c r="Q407" s="92" t="s">
        <v>863</v>
      </c>
      <c r="R407" s="92" t="s">
        <v>1190</v>
      </c>
      <c r="S407" s="307">
        <v>37.3771187972099</v>
      </c>
      <c r="T407" s="354">
        <v>232.66000000000003</v>
      </c>
      <c r="U407" s="308">
        <v>229.90169503776792</v>
      </c>
      <c r="V407" s="379">
        <f t="shared" si="29"/>
        <v>37.3771187972099</v>
      </c>
      <c r="W407" s="294">
        <v>0.954103448275862</v>
      </c>
    </row>
    <row r="408" spans="1:23" ht="12.75">
      <c r="A408" s="91" t="s">
        <v>1201</v>
      </c>
      <c r="B408" s="60">
        <v>11.941783</v>
      </c>
      <c r="C408" s="60">
        <v>15.79</v>
      </c>
      <c r="D408" s="60">
        <v>5</v>
      </c>
      <c r="E408" s="60">
        <v>5</v>
      </c>
      <c r="F408" s="60">
        <v>21.72</v>
      </c>
      <c r="G408" s="60">
        <f t="shared" si="26"/>
        <v>13.310000000000015</v>
      </c>
      <c r="H408" s="60">
        <f t="shared" si="30"/>
        <v>447.83071982758617</v>
      </c>
      <c r="I408" s="60">
        <f t="shared" si="27"/>
        <v>-2.6411388154762</v>
      </c>
      <c r="J408" s="239">
        <f t="shared" si="28"/>
        <v>-3.141329251462132</v>
      </c>
      <c r="K408" s="61">
        <v>23.2</v>
      </c>
      <c r="L408" s="61">
        <v>13.4</v>
      </c>
      <c r="M408" s="61">
        <v>18.3</v>
      </c>
      <c r="N408" s="61">
        <v>205.498</v>
      </c>
      <c r="O408" s="63" t="s">
        <v>1202</v>
      </c>
      <c r="P408" s="92" t="s">
        <v>798</v>
      </c>
      <c r="Q408" s="92" t="s">
        <v>863</v>
      </c>
      <c r="R408" s="92" t="s">
        <v>1190</v>
      </c>
      <c r="S408" s="307">
        <v>32.37242039827965</v>
      </c>
      <c r="T408" s="354">
        <v>228.83999999999997</v>
      </c>
      <c r="U408" s="308">
        <v>225.89793631862372</v>
      </c>
      <c r="V408" s="379">
        <f t="shared" si="29"/>
        <v>32.37242039827965</v>
      </c>
      <c r="W408" s="294">
        <v>0.954103448275862</v>
      </c>
    </row>
    <row r="409" spans="1:23" ht="12.75">
      <c r="A409" s="91" t="s">
        <v>951</v>
      </c>
      <c r="B409" s="60">
        <v>11.941783</v>
      </c>
      <c r="C409" s="60">
        <v>15.36</v>
      </c>
      <c r="D409" s="60">
        <v>4.59</v>
      </c>
      <c r="E409" s="60">
        <v>4.39</v>
      </c>
      <c r="F409" s="60">
        <v>21.19</v>
      </c>
      <c r="G409" s="60">
        <f aca="true" t="shared" si="31" ref="G409:G439">290*(1-W409)</f>
        <v>8.399999999999997</v>
      </c>
      <c r="H409" s="60">
        <f t="shared" si="30"/>
        <v>375.548448275862</v>
      </c>
      <c r="I409" s="60">
        <f aca="true" t="shared" si="32" ref="I409:I439">F409+2.15-10*LOG((S409/1000*H$6+(1-S409/1000)*D$6)*W409+290*(1-W409))</f>
        <v>-2.406659718637627</v>
      </c>
      <c r="J409" s="239">
        <f aca="true" t="shared" si="33" ref="J409:J439">F409+2.15-10*LOG((S409/1000*H$6+(1-S409/1000)*D$6)*W409+290*(10^(0.1*M$6)-1)+290*(1-W409))</f>
        <v>-2.996846341945794</v>
      </c>
      <c r="K409" s="61">
        <v>29.2</v>
      </c>
      <c r="L409" s="61">
        <v>20</v>
      </c>
      <c r="M409" s="61">
        <v>22</v>
      </c>
      <c r="N409" s="61">
        <v>50</v>
      </c>
      <c r="O409" s="63" t="s">
        <v>169</v>
      </c>
      <c r="P409" s="92" t="s">
        <v>797</v>
      </c>
      <c r="Q409" s="92" t="s">
        <v>872</v>
      </c>
      <c r="R409" s="92"/>
      <c r="S409" s="307">
        <v>17.240767045454533</v>
      </c>
      <c r="T409" s="354">
        <v>216</v>
      </c>
      <c r="U409" s="308">
        <v>213.79261363636363</v>
      </c>
      <c r="V409" s="379">
        <f t="shared" si="29"/>
        <v>17.240767045454533</v>
      </c>
      <c r="W409" s="294">
        <v>0.9710344827586207</v>
      </c>
    </row>
    <row r="410" spans="1:23" ht="12.75">
      <c r="A410" s="91" t="s">
        <v>952</v>
      </c>
      <c r="B410" s="60">
        <v>11.941783</v>
      </c>
      <c r="C410" s="60">
        <v>15.36</v>
      </c>
      <c r="D410" s="60">
        <v>4.5</v>
      </c>
      <c r="E410" s="60">
        <v>4.35</v>
      </c>
      <c r="F410" s="60">
        <v>21.15</v>
      </c>
      <c r="G410" s="60">
        <f t="shared" si="31"/>
        <v>8.5</v>
      </c>
      <c r="H410" s="60">
        <f t="shared" si="30"/>
        <v>374.07271551724125</v>
      </c>
      <c r="I410" s="60">
        <f t="shared" si="32"/>
        <v>-2.4295603235634893</v>
      </c>
      <c r="J410" s="239">
        <f t="shared" si="33"/>
        <v>-3.021923438584441</v>
      </c>
      <c r="K410" s="61">
        <v>29.2</v>
      </c>
      <c r="L410" s="61">
        <v>20</v>
      </c>
      <c r="M410" s="61">
        <v>22</v>
      </c>
      <c r="N410" s="61">
        <v>50</v>
      </c>
      <c r="O410" s="63" t="s">
        <v>169</v>
      </c>
      <c r="P410" s="92" t="s">
        <v>797</v>
      </c>
      <c r="Q410" s="92" t="s">
        <v>872</v>
      </c>
      <c r="R410" s="92"/>
      <c r="S410" s="307">
        <v>16.949378330372973</v>
      </c>
      <c r="T410" s="354">
        <v>215.79999999999998</v>
      </c>
      <c r="U410" s="308">
        <v>213.55950266429838</v>
      </c>
      <c r="V410" s="379">
        <f t="shared" si="29"/>
        <v>16.949378330372973</v>
      </c>
      <c r="W410" s="294">
        <v>0.9706896551724138</v>
      </c>
    </row>
    <row r="411" spans="1:23" ht="12.75">
      <c r="A411" s="91" t="s">
        <v>858</v>
      </c>
      <c r="B411" s="60">
        <v>11.9625875</v>
      </c>
      <c r="C411" s="60">
        <v>15.64</v>
      </c>
      <c r="D411" s="60">
        <v>4.81</v>
      </c>
      <c r="E411" s="60">
        <v>5</v>
      </c>
      <c r="F411" s="60">
        <v>21.55</v>
      </c>
      <c r="G411" s="60">
        <f t="shared" si="31"/>
        <v>8.099999999999987</v>
      </c>
      <c r="H411" s="60">
        <f t="shared" si="30"/>
        <v>463.013146551724</v>
      </c>
      <c r="I411" s="60">
        <f t="shared" si="32"/>
        <v>-2.9559332232208497</v>
      </c>
      <c r="J411" s="239">
        <f t="shared" si="33"/>
        <v>-3.440603738186237</v>
      </c>
      <c r="K411" s="61">
        <v>25.9</v>
      </c>
      <c r="L411" s="61">
        <v>14.7</v>
      </c>
      <c r="M411" s="61">
        <v>16.7</v>
      </c>
      <c r="N411" s="61">
        <v>50</v>
      </c>
      <c r="O411" s="63" t="s">
        <v>169</v>
      </c>
      <c r="P411" s="92" t="s">
        <v>797</v>
      </c>
      <c r="Q411" s="92" t="s">
        <v>872</v>
      </c>
      <c r="R411" s="92"/>
      <c r="S411" s="307">
        <v>34.83061369279884</v>
      </c>
      <c r="T411" s="354">
        <v>229.6</v>
      </c>
      <c r="U411" s="308">
        <v>227.86449095423907</v>
      </c>
      <c r="V411" s="379">
        <f t="shared" si="29"/>
        <v>34.83061369279884</v>
      </c>
      <c r="W411" s="294">
        <v>0.9720689655172414</v>
      </c>
    </row>
    <row r="412" spans="1:23" ht="12.75">
      <c r="A412" s="91" t="s">
        <v>10</v>
      </c>
      <c r="B412" s="60">
        <v>12.004196499999999</v>
      </c>
      <c r="C412" s="60">
        <v>15.62</v>
      </c>
      <c r="D412" s="60">
        <v>5.15</v>
      </c>
      <c r="E412" s="60">
        <v>5</v>
      </c>
      <c r="F412" s="60">
        <v>21.67</v>
      </c>
      <c r="G412" s="60">
        <f t="shared" si="31"/>
        <v>10.719999999999999</v>
      </c>
      <c r="H412" s="60">
        <f t="shared" si="30"/>
        <v>402.56757327586195</v>
      </c>
      <c r="I412" s="60">
        <f t="shared" si="32"/>
        <v>-2.2283878964224044</v>
      </c>
      <c r="J412" s="239">
        <f t="shared" si="33"/>
        <v>-2.781377755406538</v>
      </c>
      <c r="K412" s="61">
        <v>26.33</v>
      </c>
      <c r="L412" s="61">
        <v>15.7</v>
      </c>
      <c r="M412" s="61">
        <v>22.4</v>
      </c>
      <c r="N412" s="61">
        <v>53.03</v>
      </c>
      <c r="O412" s="63" t="s">
        <v>724</v>
      </c>
      <c r="P412" s="92" t="s">
        <v>799</v>
      </c>
      <c r="Q412" s="92" t="s">
        <v>863</v>
      </c>
      <c r="R412" s="92"/>
      <c r="S412" s="307">
        <v>22.874445001432235</v>
      </c>
      <c r="T412" s="354">
        <v>220.95</v>
      </c>
      <c r="U412" s="308">
        <v>218.2995560011458</v>
      </c>
      <c r="V412" s="379">
        <f t="shared" si="29"/>
        <v>22.874445001432235</v>
      </c>
      <c r="W412" s="294">
        <v>0.9630344827586207</v>
      </c>
    </row>
    <row r="413" spans="1:23" ht="12.75">
      <c r="A413" s="91" t="s">
        <v>10</v>
      </c>
      <c r="B413" s="60">
        <v>12.004196499999999</v>
      </c>
      <c r="C413" s="60">
        <v>15.62</v>
      </c>
      <c r="D413" s="60">
        <v>5</v>
      </c>
      <c r="E413" s="60">
        <v>4.9</v>
      </c>
      <c r="F413" s="60">
        <v>21.62</v>
      </c>
      <c r="G413" s="60">
        <f t="shared" si="31"/>
        <v>10.719999999999999</v>
      </c>
      <c r="H413" s="60">
        <f t="shared" si="30"/>
        <v>405.6335732758622</v>
      </c>
      <c r="I413" s="60">
        <f t="shared" si="32"/>
        <v>-2.3113389328047234</v>
      </c>
      <c r="J413" s="239">
        <f t="shared" si="33"/>
        <v>-2.8604023823687648</v>
      </c>
      <c r="K413" s="61">
        <v>26.33</v>
      </c>
      <c r="L413" s="61">
        <v>15.7</v>
      </c>
      <c r="M413" s="61">
        <v>22.42</v>
      </c>
      <c r="N413" s="61">
        <v>53</v>
      </c>
      <c r="O413" s="63" t="s">
        <v>724</v>
      </c>
      <c r="P413" s="92" t="s">
        <v>799</v>
      </c>
      <c r="Q413" s="92" t="s">
        <v>863</v>
      </c>
      <c r="R413" s="92"/>
      <c r="S413" s="307">
        <v>23.497475651675757</v>
      </c>
      <c r="T413" s="354">
        <v>221.43</v>
      </c>
      <c r="U413" s="308">
        <v>218.7979805213406</v>
      </c>
      <c r="V413" s="379">
        <f t="shared" si="29"/>
        <v>23.497475651675757</v>
      </c>
      <c r="W413" s="294">
        <v>0.9630344827586207</v>
      </c>
    </row>
    <row r="414" spans="1:23" ht="12.75">
      <c r="A414" s="91" t="s">
        <v>32</v>
      </c>
      <c r="B414" s="60">
        <v>12.004196499999999</v>
      </c>
      <c r="C414" s="60">
        <v>15.62</v>
      </c>
      <c r="D414" s="60">
        <v>5.08</v>
      </c>
      <c r="E414" s="60">
        <v>5.08</v>
      </c>
      <c r="F414" s="60">
        <v>21.64</v>
      </c>
      <c r="G414" s="60">
        <f t="shared" si="31"/>
        <v>10.73000000000001</v>
      </c>
      <c r="H414" s="60">
        <f t="shared" si="30"/>
        <v>430.2695000000001</v>
      </c>
      <c r="I414" s="60">
        <f t="shared" si="32"/>
        <v>-2.547405618595416</v>
      </c>
      <c r="J414" s="239">
        <f t="shared" si="33"/>
        <v>-3.066836610013471</v>
      </c>
      <c r="K414" s="61">
        <v>24.93</v>
      </c>
      <c r="L414" s="61">
        <v>15.5</v>
      </c>
      <c r="M414" s="61">
        <v>21.8</v>
      </c>
      <c r="N414" s="61">
        <v>57.68</v>
      </c>
      <c r="O414" s="63" t="s">
        <v>334</v>
      </c>
      <c r="P414" s="92" t="s">
        <v>799</v>
      </c>
      <c r="Q414" s="92" t="s">
        <v>863</v>
      </c>
      <c r="R414" s="92" t="s">
        <v>1190</v>
      </c>
      <c r="S414" s="307">
        <v>28.50467289719628</v>
      </c>
      <c r="T414" s="354">
        <v>225.29</v>
      </c>
      <c r="U414" s="308">
        <v>222.80373831775702</v>
      </c>
      <c r="V414" s="379">
        <f t="shared" si="29"/>
        <v>28.50467289719628</v>
      </c>
      <c r="W414" s="294">
        <v>0.963</v>
      </c>
    </row>
    <row r="415" spans="1:23" ht="12.75">
      <c r="A415" s="91" t="s">
        <v>33</v>
      </c>
      <c r="B415" s="60">
        <v>12.004196499999999</v>
      </c>
      <c r="C415" s="60">
        <v>15.62</v>
      </c>
      <c r="D415" s="60">
        <v>5.08</v>
      </c>
      <c r="E415" s="60">
        <v>5.08</v>
      </c>
      <c r="F415" s="60">
        <v>21.61</v>
      </c>
      <c r="G415" s="60">
        <f t="shared" si="31"/>
        <v>10.719999999999999</v>
      </c>
      <c r="H415" s="60">
        <f t="shared" si="30"/>
        <v>438.2736982758622</v>
      </c>
      <c r="I415" s="60">
        <f t="shared" si="32"/>
        <v>-2.6574540851295865</v>
      </c>
      <c r="J415" s="239">
        <f t="shared" si="33"/>
        <v>-3.167934829978776</v>
      </c>
      <c r="K415" s="61">
        <v>24.93</v>
      </c>
      <c r="L415" s="61">
        <v>15.5</v>
      </c>
      <c r="M415" s="61">
        <v>21.83</v>
      </c>
      <c r="N415" s="61">
        <v>50.16</v>
      </c>
      <c r="O415" s="63" t="s">
        <v>166</v>
      </c>
      <c r="P415" s="92" t="s">
        <v>799</v>
      </c>
      <c r="Q415" s="92" t="s">
        <v>863</v>
      </c>
      <c r="R415" s="92" t="s">
        <v>1190</v>
      </c>
      <c r="S415" s="307">
        <v>30.130156115726194</v>
      </c>
      <c r="T415" s="354">
        <v>226.54000000000002</v>
      </c>
      <c r="U415" s="308">
        <v>224.10412489258096</v>
      </c>
      <c r="V415" s="379">
        <f t="shared" si="29"/>
        <v>30.130156115726194</v>
      </c>
      <c r="W415" s="294">
        <v>0.9630344827586207</v>
      </c>
    </row>
    <row r="416" spans="1:23" ht="12.75">
      <c r="A416" s="91" t="s">
        <v>452</v>
      </c>
      <c r="B416" s="60">
        <v>12.108219</v>
      </c>
      <c r="C416" s="60">
        <v>15.61</v>
      </c>
      <c r="D416" s="60">
        <v>5.01</v>
      </c>
      <c r="E416" s="60">
        <v>4.85</v>
      </c>
      <c r="F416" s="60">
        <v>21.59</v>
      </c>
      <c r="G416" s="60">
        <f t="shared" si="31"/>
        <v>8.600000000000005</v>
      </c>
      <c r="H416" s="60">
        <f t="shared" si="30"/>
        <v>450.52448275862054</v>
      </c>
      <c r="I416" s="60">
        <f t="shared" si="32"/>
        <v>-2.7971839673141794</v>
      </c>
      <c r="J416" s="239">
        <f t="shared" si="33"/>
        <v>-3.294548559641843</v>
      </c>
      <c r="K416" s="61">
        <v>24.8</v>
      </c>
      <c r="L416" s="61">
        <v>12.7</v>
      </c>
      <c r="M416" s="61">
        <v>17.7</v>
      </c>
      <c r="N416" s="61">
        <v>26.8</v>
      </c>
      <c r="O416" s="63" t="s">
        <v>278</v>
      </c>
      <c r="P416" s="92" t="s">
        <v>797</v>
      </c>
      <c r="Q416" s="92" t="s">
        <v>872</v>
      </c>
      <c r="R416" s="92"/>
      <c r="S416" s="307">
        <v>32.3738450604122</v>
      </c>
      <c r="T416" s="354">
        <v>227.79999999999998</v>
      </c>
      <c r="U416" s="308">
        <v>225.89907604832976</v>
      </c>
      <c r="V416" s="379">
        <f t="shared" si="29"/>
        <v>32.3738450604122</v>
      </c>
      <c r="W416" s="294">
        <v>0.9703448275862069</v>
      </c>
    </row>
    <row r="417" spans="1:23" ht="12.75">
      <c r="A417" s="91" t="s">
        <v>954</v>
      </c>
      <c r="B417" s="60">
        <v>12.233046</v>
      </c>
      <c r="C417" s="60">
        <v>15.21</v>
      </c>
      <c r="D417" s="60">
        <v>4.52</v>
      </c>
      <c r="E417" s="60">
        <v>4.33</v>
      </c>
      <c r="F417" s="60">
        <v>21</v>
      </c>
      <c r="G417" s="60">
        <f t="shared" si="31"/>
        <v>7.199999999999989</v>
      </c>
      <c r="H417" s="60">
        <f t="shared" si="30"/>
        <v>416.8909913793103</v>
      </c>
      <c r="I417" s="60">
        <f t="shared" si="32"/>
        <v>-3.0502251053400613</v>
      </c>
      <c r="J417" s="239">
        <f t="shared" si="33"/>
        <v>-3.5853386208989058</v>
      </c>
      <c r="K417" s="61">
        <v>25.61</v>
      </c>
      <c r="L417" s="61">
        <v>17.25</v>
      </c>
      <c r="M417" s="61">
        <v>21.58</v>
      </c>
      <c r="N417" s="61">
        <v>49.12</v>
      </c>
      <c r="O417" s="63" t="s">
        <v>211</v>
      </c>
      <c r="P417" s="92" t="s">
        <v>797</v>
      </c>
      <c r="Q417" s="92" t="s">
        <v>872</v>
      </c>
      <c r="R417" s="92"/>
      <c r="S417" s="307">
        <v>25.4641089108911</v>
      </c>
      <c r="T417" s="354">
        <v>222.1</v>
      </c>
      <c r="U417" s="308">
        <v>220.37128712871288</v>
      </c>
      <c r="V417" s="379">
        <f t="shared" si="29"/>
        <v>25.4641089108911</v>
      </c>
      <c r="W417" s="294">
        <v>0.9751724137931035</v>
      </c>
    </row>
    <row r="418" spans="1:23" ht="12.75">
      <c r="A418" s="91" t="s">
        <v>453</v>
      </c>
      <c r="B418" s="60">
        <v>12.4827</v>
      </c>
      <c r="C418" s="60">
        <v>15.65</v>
      </c>
      <c r="D418" s="60">
        <v>4.93</v>
      </c>
      <c r="E418" s="60">
        <v>4.77</v>
      </c>
      <c r="F418" s="60">
        <v>21.55</v>
      </c>
      <c r="G418" s="60">
        <f t="shared" si="31"/>
        <v>7.000000000000014</v>
      </c>
      <c r="H418" s="60">
        <f t="shared" si="30"/>
        <v>450.5024568965519</v>
      </c>
      <c r="I418" s="60">
        <f t="shared" si="32"/>
        <v>-2.8369716382497217</v>
      </c>
      <c r="J418" s="239">
        <f t="shared" si="33"/>
        <v>-3.334359206795334</v>
      </c>
      <c r="K418" s="61">
        <v>24.9</v>
      </c>
      <c r="L418" s="61">
        <v>14.3</v>
      </c>
      <c r="M418" s="61">
        <v>18.2</v>
      </c>
      <c r="N418" s="61">
        <v>44.9</v>
      </c>
      <c r="O418" s="63" t="s">
        <v>160</v>
      </c>
      <c r="P418" s="92" t="s">
        <v>797</v>
      </c>
      <c r="Q418" s="92" t="s">
        <v>872</v>
      </c>
      <c r="R418" s="92"/>
      <c r="S418" s="307">
        <v>32.18639575971736</v>
      </c>
      <c r="T418" s="354">
        <v>227.3</v>
      </c>
      <c r="U418" s="308">
        <v>225.74911660777389</v>
      </c>
      <c r="V418" s="379">
        <f t="shared" si="29"/>
        <v>32.18639575971736</v>
      </c>
      <c r="W418" s="294">
        <v>0.9758620689655172</v>
      </c>
    </row>
    <row r="419" spans="1:23" ht="12.75">
      <c r="A419" s="91" t="s">
        <v>713</v>
      </c>
      <c r="B419" s="60">
        <v>12.732353999999999</v>
      </c>
      <c r="C419" s="60">
        <v>15.67</v>
      </c>
      <c r="D419" s="60">
        <v>4.77</v>
      </c>
      <c r="E419" s="60">
        <v>4.56</v>
      </c>
      <c r="F419" s="60">
        <v>21.55</v>
      </c>
      <c r="G419" s="60">
        <f t="shared" si="31"/>
        <v>6.060000000000008</v>
      </c>
      <c r="H419" s="60">
        <f t="shared" si="30"/>
        <v>347.5469698275863</v>
      </c>
      <c r="I419" s="60">
        <f t="shared" si="32"/>
        <v>-1.7101350636056019</v>
      </c>
      <c r="J419" s="239">
        <f t="shared" si="33"/>
        <v>-2.3445568853717376</v>
      </c>
      <c r="K419" s="61">
        <v>30.8</v>
      </c>
      <c r="L419" s="61">
        <v>17.7</v>
      </c>
      <c r="M419" s="61">
        <v>25.4</v>
      </c>
      <c r="N419" s="61">
        <v>47.9</v>
      </c>
      <c r="O419" s="63" t="s">
        <v>318</v>
      </c>
      <c r="P419" s="92" t="s">
        <v>788</v>
      </c>
      <c r="Q419" s="92" t="s">
        <v>863</v>
      </c>
      <c r="R419" s="92"/>
      <c r="S419" s="307">
        <v>11.501989857012056</v>
      </c>
      <c r="T419" s="354">
        <v>210.89000000000001</v>
      </c>
      <c r="U419" s="308">
        <v>209.20159188560964</v>
      </c>
      <c r="V419" s="379">
        <f t="shared" si="29"/>
        <v>11.501989857012056</v>
      </c>
      <c r="W419" s="294">
        <v>0.979103448275862</v>
      </c>
    </row>
    <row r="420" spans="1:23" ht="12.75">
      <c r="A420" s="91" t="s">
        <v>714</v>
      </c>
      <c r="B420" s="60">
        <v>12.732353999999999</v>
      </c>
      <c r="C420" s="60">
        <v>15.67</v>
      </c>
      <c r="D420" s="60">
        <v>4.77</v>
      </c>
      <c r="E420" s="60">
        <v>4.6</v>
      </c>
      <c r="F420" s="60">
        <v>21.55</v>
      </c>
      <c r="G420" s="60">
        <f t="shared" si="31"/>
        <v>6.060000000000008</v>
      </c>
      <c r="H420" s="60">
        <f t="shared" si="30"/>
        <v>347.5469698275863</v>
      </c>
      <c r="I420" s="60">
        <f t="shared" si="32"/>
        <v>-1.7101350636056019</v>
      </c>
      <c r="J420" s="239">
        <f t="shared" si="33"/>
        <v>-2.3445568853717376</v>
      </c>
      <c r="K420" s="61">
        <v>30.8</v>
      </c>
      <c r="L420" s="61">
        <v>17.7</v>
      </c>
      <c r="M420" s="61">
        <v>25.4</v>
      </c>
      <c r="N420" s="61">
        <v>47.9</v>
      </c>
      <c r="O420" s="63" t="s">
        <v>318</v>
      </c>
      <c r="P420" s="92" t="s">
        <v>788</v>
      </c>
      <c r="Q420" s="92" t="s">
        <v>863</v>
      </c>
      <c r="R420" s="92"/>
      <c r="S420" s="307">
        <v>11.501989857012056</v>
      </c>
      <c r="T420" s="354">
        <v>210.89000000000001</v>
      </c>
      <c r="U420" s="308">
        <v>209.20159188560964</v>
      </c>
      <c r="V420" s="379">
        <f t="shared" si="29"/>
        <v>11.501989857012056</v>
      </c>
      <c r="W420" s="294">
        <v>0.979103448275862</v>
      </c>
    </row>
    <row r="421" spans="1:23" ht="12.75">
      <c r="A421" s="91" t="s">
        <v>776</v>
      </c>
      <c r="B421" s="60">
        <v>12.773962999999998</v>
      </c>
      <c r="C421" s="60">
        <v>15.65</v>
      </c>
      <c r="D421" s="60">
        <v>4.73</v>
      </c>
      <c r="E421" s="60">
        <v>4.56</v>
      </c>
      <c r="F421" s="60">
        <v>21.51</v>
      </c>
      <c r="G421" s="60">
        <f t="shared" si="31"/>
        <v>8.67000000000001</v>
      </c>
      <c r="H421" s="60">
        <f t="shared" si="30"/>
        <v>342.69246982758654</v>
      </c>
      <c r="I421" s="60">
        <f t="shared" si="32"/>
        <v>-1.6890456154029359</v>
      </c>
      <c r="J421" s="239">
        <f t="shared" si="33"/>
        <v>-2.3318208762937616</v>
      </c>
      <c r="K421" s="61">
        <v>32.7</v>
      </c>
      <c r="L421" s="61">
        <v>17.6</v>
      </c>
      <c r="M421" s="61">
        <v>25.3</v>
      </c>
      <c r="N421" s="61">
        <v>48.7</v>
      </c>
      <c r="O421" s="63" t="s">
        <v>194</v>
      </c>
      <c r="P421" s="92" t="s">
        <v>788</v>
      </c>
      <c r="Q421" s="92" t="s">
        <v>863</v>
      </c>
      <c r="R421" s="92"/>
      <c r="S421" s="307">
        <v>10.629420964703442</v>
      </c>
      <c r="T421" s="354">
        <v>210.94000000000003</v>
      </c>
      <c r="U421" s="308">
        <v>208.50353677176275</v>
      </c>
      <c r="V421" s="379">
        <f t="shared" si="29"/>
        <v>10.629420964703442</v>
      </c>
      <c r="W421" s="294">
        <v>0.970103448275862</v>
      </c>
    </row>
    <row r="422" spans="1:23" ht="12.75">
      <c r="A422" s="91" t="s">
        <v>454</v>
      </c>
      <c r="B422" s="60">
        <v>12.773962999999998</v>
      </c>
      <c r="C422" s="60">
        <v>15.77</v>
      </c>
      <c r="D422" s="60">
        <v>5.01</v>
      </c>
      <c r="E422" s="60">
        <v>4.85</v>
      </c>
      <c r="F422" s="60">
        <v>21.65</v>
      </c>
      <c r="G422" s="60">
        <f t="shared" si="31"/>
        <v>13.099999999999998</v>
      </c>
      <c r="H422" s="60">
        <f t="shared" si="30"/>
        <v>400.7240086206895</v>
      </c>
      <c r="I422" s="60">
        <f t="shared" si="32"/>
        <v>-2.2284536314426973</v>
      </c>
      <c r="J422" s="239">
        <f t="shared" si="33"/>
        <v>-2.7838316020320875</v>
      </c>
      <c r="K422" s="61">
        <v>24.9</v>
      </c>
      <c r="L422" s="61">
        <v>12.2</v>
      </c>
      <c r="M422" s="61">
        <v>18</v>
      </c>
      <c r="N422" s="61">
        <v>49.9</v>
      </c>
      <c r="O422" s="63" t="s">
        <v>455</v>
      </c>
      <c r="P422" s="92" t="s">
        <v>799</v>
      </c>
      <c r="Q422" s="92" t="s">
        <v>863</v>
      </c>
      <c r="R422" s="92"/>
      <c r="S422" s="307">
        <v>22.693210545323197</v>
      </c>
      <c r="T422" s="354">
        <v>221.39999999999998</v>
      </c>
      <c r="U422" s="308">
        <v>218.15456843625856</v>
      </c>
      <c r="V422" s="379">
        <f t="shared" si="29"/>
        <v>22.693210545323197</v>
      </c>
      <c r="W422" s="294">
        <v>0.9548275862068966</v>
      </c>
    </row>
    <row r="423" spans="1:23" ht="12.75">
      <c r="A423" s="91" t="s">
        <v>456</v>
      </c>
      <c r="B423" s="60">
        <v>13.065226</v>
      </c>
      <c r="C423" s="60">
        <v>16.09</v>
      </c>
      <c r="D423" s="60">
        <v>5.13</v>
      </c>
      <c r="E423" s="60">
        <v>4.97</v>
      </c>
      <c r="F423" s="60">
        <v>22.01</v>
      </c>
      <c r="G423" s="60">
        <f t="shared" si="31"/>
        <v>8.000000000000016</v>
      </c>
      <c r="H423" s="60">
        <f t="shared" si="30"/>
        <v>423.60887931034495</v>
      </c>
      <c r="I423" s="60">
        <f t="shared" si="32"/>
        <v>-2.1096505482324304</v>
      </c>
      <c r="J423" s="239">
        <f t="shared" si="33"/>
        <v>-2.636772493006223</v>
      </c>
      <c r="K423" s="61">
        <v>26.9</v>
      </c>
      <c r="L423" s="61">
        <v>15.2</v>
      </c>
      <c r="M423" s="61">
        <v>19.6</v>
      </c>
      <c r="N423" s="61">
        <v>54.9</v>
      </c>
      <c r="O423" s="63" t="s">
        <v>191</v>
      </c>
      <c r="P423" s="92" t="s">
        <v>797</v>
      </c>
      <c r="Q423" s="92" t="s">
        <v>872</v>
      </c>
      <c r="R423" s="92"/>
      <c r="S423" s="307">
        <v>26.888297872340452</v>
      </c>
      <c r="T423" s="354">
        <v>223.4</v>
      </c>
      <c r="U423" s="308">
        <v>221.51063829787236</v>
      </c>
      <c r="V423" s="379">
        <f t="shared" si="29"/>
        <v>26.888297872340452</v>
      </c>
      <c r="W423" s="294">
        <v>0.9724137931034482</v>
      </c>
    </row>
    <row r="424" spans="1:23" ht="12.75">
      <c r="A424" s="91" t="s">
        <v>457</v>
      </c>
      <c r="B424" s="60">
        <v>13.065226</v>
      </c>
      <c r="C424" s="60">
        <v>16.09</v>
      </c>
      <c r="D424" s="60">
        <v>5.3</v>
      </c>
      <c r="E424" s="60">
        <v>5.3</v>
      </c>
      <c r="F424" s="60">
        <v>22.12</v>
      </c>
      <c r="G424" s="60">
        <f t="shared" si="31"/>
        <v>8.099999999999987</v>
      </c>
      <c r="H424" s="60">
        <f t="shared" si="30"/>
        <v>416.38439655172425</v>
      </c>
      <c r="I424" s="60">
        <f t="shared" si="32"/>
        <v>-1.9249444653865915</v>
      </c>
      <c r="J424" s="239">
        <f t="shared" si="33"/>
        <v>-2.460670473217192</v>
      </c>
      <c r="K424" s="61">
        <v>26.9</v>
      </c>
      <c r="L424" s="61">
        <v>15.2</v>
      </c>
      <c r="M424" s="61">
        <v>19.6</v>
      </c>
      <c r="N424" s="61">
        <v>54.9</v>
      </c>
      <c r="O424" s="63" t="s">
        <v>191</v>
      </c>
      <c r="P424" s="92" t="s">
        <v>797</v>
      </c>
      <c r="Q424" s="92" t="s">
        <v>872</v>
      </c>
      <c r="R424" s="92"/>
      <c r="S424" s="307">
        <v>25.44341965235901</v>
      </c>
      <c r="T424" s="354">
        <v>222.3</v>
      </c>
      <c r="U424" s="308">
        <v>220.3547357218872</v>
      </c>
      <c r="V424" s="379">
        <f t="shared" si="29"/>
        <v>25.44341965235901</v>
      </c>
      <c r="W424" s="294">
        <v>0.9720689655172414</v>
      </c>
    </row>
    <row r="425" spans="1:23" ht="12.75">
      <c r="A425" s="91" t="s">
        <v>458</v>
      </c>
      <c r="B425" s="60">
        <v>13.689361</v>
      </c>
      <c r="C425" s="60">
        <v>16.18</v>
      </c>
      <c r="D425" s="60">
        <v>5.5</v>
      </c>
      <c r="E425" s="60">
        <v>5.36</v>
      </c>
      <c r="F425" s="60">
        <v>22.2</v>
      </c>
      <c r="G425" s="60">
        <f t="shared" si="31"/>
        <v>12.18000000000001</v>
      </c>
      <c r="H425" s="60">
        <f t="shared" si="30"/>
        <v>422.15737500000006</v>
      </c>
      <c r="I425" s="60">
        <f t="shared" si="32"/>
        <v>-1.9047438070820135</v>
      </c>
      <c r="J425" s="239">
        <f t="shared" si="33"/>
        <v>-2.43357214922462</v>
      </c>
      <c r="K425" s="61">
        <v>27.5</v>
      </c>
      <c r="L425" s="61">
        <v>12.21</v>
      </c>
      <c r="M425" s="61">
        <v>18.46</v>
      </c>
      <c r="N425" s="61">
        <v>47</v>
      </c>
      <c r="O425" s="63" t="s">
        <v>1189</v>
      </c>
      <c r="P425" s="92" t="s">
        <v>799</v>
      </c>
      <c r="Q425" s="92" t="s">
        <v>863</v>
      </c>
      <c r="R425" s="92"/>
      <c r="S425" s="307">
        <v>26.996346555323605</v>
      </c>
      <c r="T425" s="354">
        <v>224.47</v>
      </c>
      <c r="U425" s="308">
        <v>221.59707724425888</v>
      </c>
      <c r="V425" s="379">
        <f aca="true" t="shared" si="34" ref="V425:V440">(U425-200)*1.25</f>
        <v>26.996346555323605</v>
      </c>
      <c r="W425" s="294">
        <v>0.958</v>
      </c>
    </row>
    <row r="426" spans="1:23" ht="12.75">
      <c r="A426" s="91" t="s">
        <v>459</v>
      </c>
      <c r="B426" s="60">
        <v>13.710165499999999</v>
      </c>
      <c r="C426" s="60">
        <v>16.15</v>
      </c>
      <c r="D426" s="60">
        <v>5.41</v>
      </c>
      <c r="E426" s="60">
        <v>5.22</v>
      </c>
      <c r="F426" s="60">
        <v>22.15</v>
      </c>
      <c r="G426" s="60">
        <f t="shared" si="31"/>
        <v>8.19999999999999</v>
      </c>
      <c r="H426" s="60">
        <f t="shared" si="30"/>
        <v>466.6474137931035</v>
      </c>
      <c r="I426" s="60">
        <f t="shared" si="32"/>
        <v>-2.3898886326736033</v>
      </c>
      <c r="J426" s="239">
        <f t="shared" si="33"/>
        <v>-2.8709860485459586</v>
      </c>
      <c r="K426" s="61">
        <v>24</v>
      </c>
      <c r="L426" s="61">
        <v>13.4</v>
      </c>
      <c r="M426" s="61">
        <v>17.9</v>
      </c>
      <c r="N426" s="61">
        <v>27.7</v>
      </c>
      <c r="O426" s="63" t="s">
        <v>460</v>
      </c>
      <c r="P426" s="92" t="s">
        <v>797</v>
      </c>
      <c r="Q426" s="92" t="s">
        <v>872</v>
      </c>
      <c r="R426" s="92"/>
      <c r="S426" s="307">
        <v>35.57487579843862</v>
      </c>
      <c r="T426" s="354">
        <v>230.20000000000002</v>
      </c>
      <c r="U426" s="308">
        <v>228.4599006387509</v>
      </c>
      <c r="V426" s="379">
        <f t="shared" si="34"/>
        <v>35.57487579843862</v>
      </c>
      <c r="W426" s="294">
        <v>0.9717241379310345</v>
      </c>
    </row>
    <row r="427" spans="1:23" ht="12.75">
      <c r="A427" s="91" t="s">
        <v>774</v>
      </c>
      <c r="B427" s="60">
        <v>13.772579</v>
      </c>
      <c r="C427" s="60">
        <v>15.86</v>
      </c>
      <c r="D427" s="60">
        <v>4.84</v>
      </c>
      <c r="E427" s="60">
        <v>4.7</v>
      </c>
      <c r="F427" s="60">
        <v>21.73</v>
      </c>
      <c r="G427" s="60">
        <f t="shared" si="31"/>
        <v>9.25000000000001</v>
      </c>
      <c r="H427" s="60">
        <f t="shared" si="30"/>
        <v>331.06721982758626</v>
      </c>
      <c r="I427" s="60">
        <f t="shared" si="32"/>
        <v>-1.3191618180080518</v>
      </c>
      <c r="J427" s="239">
        <f t="shared" si="33"/>
        <v>-1.9828664384577799</v>
      </c>
      <c r="K427" s="61">
        <v>32.5</v>
      </c>
      <c r="L427" s="61">
        <v>17.5</v>
      </c>
      <c r="M427" s="61">
        <v>26.9</v>
      </c>
      <c r="N427" s="61">
        <v>48.3</v>
      </c>
      <c r="O427" s="63" t="s">
        <v>450</v>
      </c>
      <c r="P427" s="92" t="s">
        <v>788</v>
      </c>
      <c r="Q427" s="92" t="s">
        <v>863</v>
      </c>
      <c r="R427" s="92"/>
      <c r="S427" s="307">
        <v>8.30142475512023</v>
      </c>
      <c r="T427" s="354">
        <v>209.3</v>
      </c>
      <c r="U427" s="308">
        <v>206.64113980409618</v>
      </c>
      <c r="V427" s="379">
        <f t="shared" si="34"/>
        <v>8.30142475512023</v>
      </c>
      <c r="W427" s="294">
        <v>0.968103448275862</v>
      </c>
    </row>
    <row r="428" spans="1:23" ht="12.75">
      <c r="A428" s="91" t="s">
        <v>775</v>
      </c>
      <c r="B428" s="60">
        <v>13.772579</v>
      </c>
      <c r="C428" s="60">
        <v>15.86</v>
      </c>
      <c r="D428" s="60">
        <v>4.84</v>
      </c>
      <c r="E428" s="60">
        <v>4.75</v>
      </c>
      <c r="F428" s="60">
        <v>21.74</v>
      </c>
      <c r="G428" s="60">
        <f t="shared" si="31"/>
        <v>9.25000000000001</v>
      </c>
      <c r="H428" s="60">
        <f t="shared" si="30"/>
        <v>330.4284698275863</v>
      </c>
      <c r="I428" s="60">
        <f t="shared" si="32"/>
        <v>-1.3007745921841298</v>
      </c>
      <c r="J428" s="239">
        <f t="shared" si="33"/>
        <v>-1.9656688267902034</v>
      </c>
      <c r="K428" s="61">
        <v>32.5</v>
      </c>
      <c r="L428" s="61">
        <v>17.5</v>
      </c>
      <c r="M428" s="61">
        <v>26.9</v>
      </c>
      <c r="N428" s="61">
        <v>48.3</v>
      </c>
      <c r="O428" s="63" t="s">
        <v>450</v>
      </c>
      <c r="P428" s="92" t="s">
        <v>788</v>
      </c>
      <c r="Q428" s="92" t="s">
        <v>863</v>
      </c>
      <c r="R428" s="92"/>
      <c r="S428" s="307">
        <v>8.172306322350877</v>
      </c>
      <c r="T428" s="354">
        <v>209.20000000000002</v>
      </c>
      <c r="U428" s="308">
        <v>206.5378450578807</v>
      </c>
      <c r="V428" s="379">
        <f t="shared" si="34"/>
        <v>8.172306322350877</v>
      </c>
      <c r="W428" s="294">
        <v>0.968103448275862</v>
      </c>
    </row>
    <row r="429" spans="1:23" ht="12.75">
      <c r="A429" s="91" t="s">
        <v>461</v>
      </c>
      <c r="B429" s="60">
        <v>15.187285</v>
      </c>
      <c r="C429" s="60">
        <v>16.38</v>
      </c>
      <c r="D429" s="60">
        <v>5.27</v>
      </c>
      <c r="E429" s="60">
        <v>5.09</v>
      </c>
      <c r="F429" s="60">
        <v>22.28</v>
      </c>
      <c r="G429" s="60">
        <f t="shared" si="31"/>
        <v>8.800000000000011</v>
      </c>
      <c r="H429" s="60">
        <f t="shared" si="30"/>
        <v>381.78176724137927</v>
      </c>
      <c r="I429" s="60">
        <f t="shared" si="32"/>
        <v>-1.388151839436219</v>
      </c>
      <c r="J429" s="239">
        <f t="shared" si="33"/>
        <v>-1.9693192379487634</v>
      </c>
      <c r="K429" s="61">
        <v>25.5</v>
      </c>
      <c r="L429" s="61">
        <v>15.2</v>
      </c>
      <c r="M429" s="61">
        <v>20.8</v>
      </c>
      <c r="N429" s="61">
        <v>27.9</v>
      </c>
      <c r="O429" s="63" t="s">
        <v>230</v>
      </c>
      <c r="P429" s="92" t="s">
        <v>797</v>
      </c>
      <c r="Q429" s="92" t="s">
        <v>872</v>
      </c>
      <c r="R429" s="92"/>
      <c r="S429" s="307">
        <v>18.523293029871972</v>
      </c>
      <c r="T429" s="354">
        <v>217.1</v>
      </c>
      <c r="U429" s="308">
        <v>214.81863442389758</v>
      </c>
      <c r="V429" s="379">
        <f t="shared" si="34"/>
        <v>18.523293029871972</v>
      </c>
      <c r="W429" s="294">
        <v>0.9696551724137931</v>
      </c>
    </row>
    <row r="430" spans="1:23" ht="12.75">
      <c r="A430" s="91" t="s">
        <v>772</v>
      </c>
      <c r="B430" s="60">
        <v>15.707397499999999</v>
      </c>
      <c r="C430" s="60">
        <v>16.23</v>
      </c>
      <c r="D430" s="60">
        <v>5.04</v>
      </c>
      <c r="E430" s="60">
        <v>4.88</v>
      </c>
      <c r="F430" s="60">
        <v>22.08</v>
      </c>
      <c r="G430" s="60">
        <f t="shared" si="31"/>
        <v>9.54000000000001</v>
      </c>
      <c r="H430" s="60">
        <f t="shared" si="30"/>
        <v>323.3383448275862</v>
      </c>
      <c r="I430" s="60">
        <f t="shared" si="32"/>
        <v>-0.86657210827304</v>
      </c>
      <c r="J430" s="239">
        <f t="shared" si="33"/>
        <v>-1.5449638493368134</v>
      </c>
      <c r="K430" s="61">
        <v>32.5</v>
      </c>
      <c r="L430" s="61">
        <v>19</v>
      </c>
      <c r="M430" s="61">
        <v>26.6</v>
      </c>
      <c r="N430" s="61">
        <v>49</v>
      </c>
      <c r="O430" s="63" t="s">
        <v>773</v>
      </c>
      <c r="P430" s="92" t="s">
        <v>788</v>
      </c>
      <c r="Q430" s="92" t="s">
        <v>863</v>
      </c>
      <c r="R430" s="92"/>
      <c r="S430" s="307">
        <v>6.746060044213067</v>
      </c>
      <c r="T430" s="354">
        <v>208.17999999999998</v>
      </c>
      <c r="U430" s="308">
        <v>205.39684803537045</v>
      </c>
      <c r="V430" s="379">
        <f t="shared" si="34"/>
        <v>6.746060044213067</v>
      </c>
      <c r="W430" s="294">
        <v>0.967103448275862</v>
      </c>
    </row>
    <row r="431" spans="1:23" ht="12.75">
      <c r="A431" s="91" t="s">
        <v>462</v>
      </c>
      <c r="B431" s="60">
        <v>15.9154425</v>
      </c>
      <c r="C431" s="60">
        <v>16.9</v>
      </c>
      <c r="D431" s="60">
        <v>5.71</v>
      </c>
      <c r="E431" s="60">
        <v>5.55</v>
      </c>
      <c r="F431" s="60">
        <v>22.81</v>
      </c>
      <c r="G431" s="60">
        <f t="shared" si="31"/>
        <v>13.300000000000004</v>
      </c>
      <c r="H431" s="60">
        <f t="shared" si="30"/>
        <v>416.29629310344825</v>
      </c>
      <c r="I431" s="60">
        <f t="shared" si="32"/>
        <v>-1.2340254374316721</v>
      </c>
      <c r="J431" s="239">
        <f t="shared" si="33"/>
        <v>-1.7698581089950132</v>
      </c>
      <c r="K431" s="61">
        <v>26.3</v>
      </c>
      <c r="L431" s="61">
        <v>15.7</v>
      </c>
      <c r="M431" s="61">
        <v>19.1</v>
      </c>
      <c r="N431" s="61">
        <v>17.2</v>
      </c>
      <c r="O431" s="63" t="s">
        <v>463</v>
      </c>
      <c r="P431" s="92" t="s">
        <v>797</v>
      </c>
      <c r="Q431" s="92" t="s">
        <v>872</v>
      </c>
      <c r="R431" s="92"/>
      <c r="S431" s="307">
        <v>25.90350560173473</v>
      </c>
      <c r="T431" s="354">
        <v>223.9</v>
      </c>
      <c r="U431" s="308">
        <v>220.72280448138778</v>
      </c>
      <c r="V431" s="379">
        <f t="shared" si="34"/>
        <v>25.90350560173473</v>
      </c>
      <c r="W431" s="294">
        <v>0.9541379310344827</v>
      </c>
    </row>
    <row r="432" spans="1:23" ht="12.75">
      <c r="A432" s="91" t="s">
        <v>464</v>
      </c>
      <c r="B432" s="60">
        <v>16.061073999999998</v>
      </c>
      <c r="C432" s="60">
        <v>16.5</v>
      </c>
      <c r="D432" s="60">
        <v>5.31</v>
      </c>
      <c r="E432" s="60">
        <v>5.13</v>
      </c>
      <c r="F432" s="60">
        <v>22.33</v>
      </c>
      <c r="G432" s="60">
        <f t="shared" si="31"/>
        <v>8.459999999999994</v>
      </c>
      <c r="H432" s="60">
        <f t="shared" si="30"/>
        <v>414.01000862068975</v>
      </c>
      <c r="I432" s="60">
        <f t="shared" si="32"/>
        <v>-1.6901084024214654</v>
      </c>
      <c r="J432" s="239">
        <f t="shared" si="33"/>
        <v>-2.22872394618377</v>
      </c>
      <c r="K432" s="61">
        <v>21.3</v>
      </c>
      <c r="L432" s="61">
        <v>16.3</v>
      </c>
      <c r="M432" s="61">
        <v>19.1</v>
      </c>
      <c r="N432" s="61">
        <v>201.5</v>
      </c>
      <c r="O432" s="63" t="s">
        <v>825</v>
      </c>
      <c r="P432" s="92" t="s">
        <v>798</v>
      </c>
      <c r="Q432" s="92" t="s">
        <v>863</v>
      </c>
      <c r="R432" s="92"/>
      <c r="S432" s="307">
        <v>24.997336080130736</v>
      </c>
      <c r="T432" s="354">
        <v>222.04000000000002</v>
      </c>
      <c r="U432" s="308">
        <v>219.9978688641046</v>
      </c>
      <c r="V432" s="379">
        <f t="shared" si="34"/>
        <v>24.997336080130736</v>
      </c>
      <c r="W432" s="294">
        <v>0.9708275862068966</v>
      </c>
    </row>
    <row r="433" spans="1:23" ht="12.75">
      <c r="A433" s="91" t="s">
        <v>1371</v>
      </c>
      <c r="B433" s="60">
        <v>16.6644045</v>
      </c>
      <c r="C433" s="60">
        <v>16.66</v>
      </c>
      <c r="D433" s="60">
        <v>5.31</v>
      </c>
      <c r="E433" s="60">
        <v>5.13</v>
      </c>
      <c r="F433" s="60">
        <v>22.53</v>
      </c>
      <c r="G433" s="60">
        <f t="shared" si="31"/>
        <v>6.649999999999986</v>
      </c>
      <c r="H433" s="60">
        <f t="shared" si="30"/>
        <v>322.4242715517242</v>
      </c>
      <c r="I433" s="60">
        <f t="shared" si="32"/>
        <v>-0.40427727314866857</v>
      </c>
      <c r="J433" s="239">
        <f t="shared" si="33"/>
        <v>-1.0844492055470987</v>
      </c>
      <c r="K433" s="61">
        <v>31.7</v>
      </c>
      <c r="L433" s="61">
        <v>17.2</v>
      </c>
      <c r="M433" s="61">
        <v>25.6</v>
      </c>
      <c r="N433" s="61">
        <v>49.7</v>
      </c>
      <c r="O433" s="63" t="s">
        <v>206</v>
      </c>
      <c r="P433" s="92" t="s">
        <v>788</v>
      </c>
      <c r="Q433" s="92" t="s">
        <v>863</v>
      </c>
      <c r="R433" s="92"/>
      <c r="S433" s="307">
        <v>6.494176813128654</v>
      </c>
      <c r="T433" s="354">
        <v>207.14000000000001</v>
      </c>
      <c r="U433" s="308">
        <v>205.19534145050292</v>
      </c>
      <c r="V433" s="379">
        <f t="shared" si="34"/>
        <v>6.494176813128654</v>
      </c>
      <c r="W433" s="294">
        <v>0.9770689655172414</v>
      </c>
    </row>
    <row r="434" spans="1:23" ht="12.75">
      <c r="A434" s="91" t="s">
        <v>1372</v>
      </c>
      <c r="B434" s="60">
        <v>16.6644045</v>
      </c>
      <c r="C434" s="60">
        <v>16.66</v>
      </c>
      <c r="D434" s="60">
        <v>5.4</v>
      </c>
      <c r="E434" s="60">
        <v>5.25</v>
      </c>
      <c r="F434" s="60">
        <v>22.57</v>
      </c>
      <c r="G434" s="60">
        <f t="shared" si="31"/>
        <v>6.649999999999986</v>
      </c>
      <c r="H434" s="60">
        <f t="shared" si="30"/>
        <v>324.3405215517243</v>
      </c>
      <c r="I434" s="60">
        <f t="shared" si="32"/>
        <v>-0.3900121073570304</v>
      </c>
      <c r="J434" s="239">
        <f t="shared" si="33"/>
        <v>-1.0664627723218167</v>
      </c>
      <c r="K434" s="61">
        <v>31.7</v>
      </c>
      <c r="L434" s="61">
        <v>17.2</v>
      </c>
      <c r="M434" s="61">
        <v>25.6</v>
      </c>
      <c r="N434" s="61">
        <v>49.7</v>
      </c>
      <c r="O434" s="63" t="s">
        <v>206</v>
      </c>
      <c r="P434" s="92" t="s">
        <v>788</v>
      </c>
      <c r="Q434" s="92" t="s">
        <v>863</v>
      </c>
      <c r="R434" s="92"/>
      <c r="S434" s="307">
        <v>6.877977766013785</v>
      </c>
      <c r="T434" s="354">
        <v>207.44000000000003</v>
      </c>
      <c r="U434" s="308">
        <v>205.50238221281103</v>
      </c>
      <c r="V434" s="379">
        <f t="shared" si="34"/>
        <v>6.877977766013785</v>
      </c>
      <c r="W434" s="294">
        <v>0.9770689655172414</v>
      </c>
    </row>
    <row r="435" spans="1:23" ht="12.75">
      <c r="A435" s="91" t="s">
        <v>465</v>
      </c>
      <c r="B435" s="60">
        <v>16.747622500000002</v>
      </c>
      <c r="C435" s="60">
        <v>16.99</v>
      </c>
      <c r="D435" s="60">
        <v>6.05</v>
      </c>
      <c r="E435" s="60">
        <v>5.87</v>
      </c>
      <c r="F435" s="60">
        <v>22.96</v>
      </c>
      <c r="G435" s="60">
        <f t="shared" si="31"/>
        <v>12.999999999999993</v>
      </c>
      <c r="H435" s="60">
        <f t="shared" si="30"/>
        <v>485.87599137931045</v>
      </c>
      <c r="I435" s="60">
        <f t="shared" si="32"/>
        <v>-1.755254397728443</v>
      </c>
      <c r="J435" s="239">
        <f t="shared" si="33"/>
        <v>-2.218291528107283</v>
      </c>
      <c r="K435" s="61">
        <v>25.4</v>
      </c>
      <c r="L435" s="61">
        <v>13.2</v>
      </c>
      <c r="M435" s="61">
        <v>19.4</v>
      </c>
      <c r="N435" s="61">
        <v>200</v>
      </c>
      <c r="O435" s="63" t="s">
        <v>826</v>
      </c>
      <c r="P435" s="92" t="s">
        <v>798</v>
      </c>
      <c r="Q435" s="92" t="s">
        <v>863</v>
      </c>
      <c r="R435" s="92"/>
      <c r="S435" s="307">
        <v>40.1308664259928</v>
      </c>
      <c r="T435" s="354">
        <v>234.70000000000002</v>
      </c>
      <c r="U435" s="308">
        <v>232.10469314079424</v>
      </c>
      <c r="V435" s="379">
        <f t="shared" si="34"/>
        <v>40.1308664259928</v>
      </c>
      <c r="W435" s="294">
        <v>0.9551724137931035</v>
      </c>
    </row>
    <row r="436" spans="1:23" ht="12.75">
      <c r="A436" s="131" t="s">
        <v>700</v>
      </c>
      <c r="B436" s="132">
        <v>16.997276499999998</v>
      </c>
      <c r="C436" s="132">
        <v>16.34</v>
      </c>
      <c r="D436" s="132">
        <v>6.1</v>
      </c>
      <c r="E436" s="132">
        <v>5.9</v>
      </c>
      <c r="F436" s="132">
        <v>22.41</v>
      </c>
      <c r="G436" s="60">
        <f t="shared" si="31"/>
        <v>7.519999999999987</v>
      </c>
      <c r="H436" s="60">
        <f t="shared" si="30"/>
        <v>331.6861465517241</v>
      </c>
      <c r="I436" s="60">
        <f t="shared" si="32"/>
        <v>-0.6472733283457437</v>
      </c>
      <c r="J436" s="239">
        <f t="shared" si="33"/>
        <v>-1.30982931527927</v>
      </c>
      <c r="K436" s="133">
        <v>29.7</v>
      </c>
      <c r="L436" s="133">
        <v>20.7</v>
      </c>
      <c r="M436" s="133">
        <v>29.6</v>
      </c>
      <c r="N436" s="133">
        <v>46.3</v>
      </c>
      <c r="O436" s="134" t="s">
        <v>230</v>
      </c>
      <c r="P436" s="135" t="s">
        <v>788</v>
      </c>
      <c r="Q436" s="135" t="s">
        <v>863</v>
      </c>
      <c r="R436" s="92"/>
      <c r="S436" s="307">
        <v>8.374929198527319</v>
      </c>
      <c r="T436" s="354">
        <v>208.86</v>
      </c>
      <c r="U436" s="308">
        <v>206.69994335882186</v>
      </c>
      <c r="V436" s="379">
        <f t="shared" si="34"/>
        <v>8.374929198527319</v>
      </c>
      <c r="W436" s="294">
        <v>0.9740689655172414</v>
      </c>
    </row>
    <row r="437" spans="1:45" s="136" customFormat="1" ht="12.75">
      <c r="A437" s="91" t="s">
        <v>700</v>
      </c>
      <c r="B437" s="60">
        <v>16.997276499999998</v>
      </c>
      <c r="C437" s="60">
        <v>16.34</v>
      </c>
      <c r="D437" s="60">
        <v>5.9</v>
      </c>
      <c r="E437" s="60">
        <v>5.7</v>
      </c>
      <c r="F437" s="60">
        <v>22.4</v>
      </c>
      <c r="G437" s="60">
        <f t="shared" si="31"/>
        <v>7.519999999999987</v>
      </c>
      <c r="H437" s="60">
        <f t="shared" si="30"/>
        <v>326.065146551724</v>
      </c>
      <c r="I437" s="60">
        <f t="shared" si="32"/>
        <v>-0.5830437909047248</v>
      </c>
      <c r="J437" s="239">
        <f t="shared" si="33"/>
        <v>-1.256180028340836</v>
      </c>
      <c r="K437" s="61">
        <v>29.65</v>
      </c>
      <c r="L437" s="61">
        <v>20.7</v>
      </c>
      <c r="M437" s="61">
        <v>29.6</v>
      </c>
      <c r="N437" s="61">
        <v>46.3</v>
      </c>
      <c r="O437" s="63" t="s">
        <v>230</v>
      </c>
      <c r="P437" s="92" t="s">
        <v>788</v>
      </c>
      <c r="Q437" s="92" t="s">
        <v>863</v>
      </c>
      <c r="R437" s="92"/>
      <c r="S437" s="307">
        <v>7.2456457094307325</v>
      </c>
      <c r="T437" s="354">
        <v>207.98</v>
      </c>
      <c r="U437" s="308">
        <v>205.7965165675446</v>
      </c>
      <c r="V437" s="379">
        <f t="shared" si="34"/>
        <v>7.2456457094307325</v>
      </c>
      <c r="W437" s="294">
        <v>0.9740689655172414</v>
      </c>
      <c r="X437" s="173"/>
      <c r="Y437"/>
      <c r="Z437" s="173"/>
      <c r="AA437" s="173"/>
      <c r="AB437" s="173"/>
      <c r="AC437" s="173"/>
      <c r="AD437" s="173"/>
      <c r="AE437" s="173"/>
      <c r="AF437" s="173"/>
      <c r="AG437" s="173"/>
      <c r="AH437" s="173"/>
      <c r="AI437" s="173"/>
      <c r="AJ437" s="173"/>
      <c r="AK437" s="173"/>
      <c r="AL437" s="173"/>
      <c r="AM437" s="173"/>
      <c r="AN437" s="173"/>
      <c r="AO437" s="173"/>
      <c r="AP437" s="173"/>
      <c r="AQ437" s="173"/>
      <c r="AR437" s="173"/>
      <c r="AS437" s="173"/>
    </row>
    <row r="438" spans="1:45" s="136" customFormat="1" ht="12.75">
      <c r="A438" s="91" t="s">
        <v>1370</v>
      </c>
      <c r="B438" s="60">
        <v>18.557613999999997</v>
      </c>
      <c r="C438" s="59">
        <v>17.14</v>
      </c>
      <c r="D438" s="59">
        <v>5.654</v>
      </c>
      <c r="E438" s="59">
        <v>5.501</v>
      </c>
      <c r="F438" s="59">
        <v>23.02</v>
      </c>
      <c r="G438" s="60">
        <f t="shared" si="31"/>
        <v>6.930000000000009</v>
      </c>
      <c r="H438" s="60">
        <f t="shared" si="30"/>
        <v>324.29646982758624</v>
      </c>
      <c r="I438" s="60">
        <f t="shared" si="32"/>
        <v>0.06057778871720032</v>
      </c>
      <c r="J438" s="239">
        <f t="shared" si="33"/>
        <v>-0.6159579643726012</v>
      </c>
      <c r="K438" s="59">
        <v>33.1</v>
      </c>
      <c r="L438" s="59">
        <v>16</v>
      </c>
      <c r="M438" s="59">
        <v>22.4</v>
      </c>
      <c r="N438" s="59">
        <v>48.1</v>
      </c>
      <c r="O438" s="59" t="s">
        <v>427</v>
      </c>
      <c r="P438" s="93" t="s">
        <v>788</v>
      </c>
      <c r="Q438" s="93" t="s">
        <v>863</v>
      </c>
      <c r="R438" s="93"/>
      <c r="S438" s="310">
        <v>6.875949411806275</v>
      </c>
      <c r="T438" s="354">
        <v>207.52</v>
      </c>
      <c r="U438" s="308">
        <v>205.50075952944502</v>
      </c>
      <c r="V438" s="379">
        <f t="shared" si="34"/>
        <v>6.875949411806275</v>
      </c>
      <c r="W438" s="294">
        <v>0.976103448275862</v>
      </c>
      <c r="X438" s="173"/>
      <c r="Y438"/>
      <c r="Z438" s="173"/>
      <c r="AA438" s="173"/>
      <c r="AB438" s="173"/>
      <c r="AC438" s="173"/>
      <c r="AD438" s="173"/>
      <c r="AE438" s="173"/>
      <c r="AF438" s="173"/>
      <c r="AG438" s="173"/>
      <c r="AH438" s="173"/>
      <c r="AI438" s="173"/>
      <c r="AJ438" s="173"/>
      <c r="AK438" s="173"/>
      <c r="AL438" s="173"/>
      <c r="AM438" s="173"/>
      <c r="AN438" s="173"/>
      <c r="AO438" s="173"/>
      <c r="AP438" s="173"/>
      <c r="AQ438" s="173"/>
      <c r="AR438" s="173"/>
      <c r="AS438" s="173"/>
    </row>
    <row r="439" spans="1:45" s="137" customFormat="1" ht="12.75">
      <c r="A439" s="91" t="s">
        <v>34</v>
      </c>
      <c r="B439" s="60">
        <v>18.557613999999997</v>
      </c>
      <c r="C439" s="60">
        <v>17.14</v>
      </c>
      <c r="D439" s="60">
        <v>7</v>
      </c>
      <c r="E439" s="60">
        <v>7</v>
      </c>
      <c r="F439" s="60">
        <v>23.21</v>
      </c>
      <c r="G439" s="60">
        <f t="shared" si="31"/>
        <v>6.930000000000009</v>
      </c>
      <c r="H439" s="60">
        <f t="shared" si="30"/>
        <v>333.04734482758613</v>
      </c>
      <c r="I439" s="60">
        <f t="shared" si="32"/>
        <v>0.13494024344081978</v>
      </c>
      <c r="J439" s="239">
        <f t="shared" si="33"/>
        <v>-0.5251035280351459</v>
      </c>
      <c r="K439" s="61">
        <v>33.08</v>
      </c>
      <c r="L439" s="61">
        <v>16</v>
      </c>
      <c r="M439" s="61">
        <v>22.4</v>
      </c>
      <c r="N439" s="61">
        <v>48.12</v>
      </c>
      <c r="O439" s="63" t="s">
        <v>427</v>
      </c>
      <c r="P439" s="92" t="s">
        <v>788</v>
      </c>
      <c r="Q439" s="92" t="s">
        <v>863</v>
      </c>
      <c r="R439" s="92"/>
      <c r="S439" s="307">
        <v>8.630374112410344</v>
      </c>
      <c r="T439" s="354">
        <v>208.89</v>
      </c>
      <c r="U439" s="308">
        <v>206.90429928992828</v>
      </c>
      <c r="V439" s="379">
        <f t="shared" si="34"/>
        <v>8.630374112410344</v>
      </c>
      <c r="W439" s="294">
        <v>0.976103448275862</v>
      </c>
      <c r="X439" s="113"/>
      <c r="Y439"/>
      <c r="Z439" s="113"/>
      <c r="AA439" s="113"/>
      <c r="AB439" s="113"/>
      <c r="AC439" s="113"/>
      <c r="AD439" s="113"/>
      <c r="AE439" s="113"/>
      <c r="AF439" s="113"/>
      <c r="AG439" s="113"/>
      <c r="AH439" s="113"/>
      <c r="AI439" s="113"/>
      <c r="AJ439" s="113"/>
      <c r="AK439" s="113"/>
      <c r="AL439" s="113"/>
      <c r="AM439" s="113"/>
      <c r="AN439" s="113"/>
      <c r="AO439" s="113"/>
      <c r="AP439" s="113"/>
      <c r="AQ439" s="113"/>
      <c r="AR439" s="113"/>
      <c r="AS439" s="113"/>
    </row>
    <row r="440" spans="1:23" ht="12.75">
      <c r="A440" s="128"/>
      <c r="B440" s="97"/>
      <c r="C440" s="97"/>
      <c r="D440" s="97"/>
      <c r="E440" s="97"/>
      <c r="F440" s="97"/>
      <c r="G440" s="287"/>
      <c r="H440" s="61"/>
      <c r="I440" s="169"/>
      <c r="J440" s="44"/>
      <c r="K440" s="98"/>
      <c r="L440" s="98"/>
      <c r="M440" s="98"/>
      <c r="N440" s="98"/>
      <c r="O440" s="97"/>
      <c r="P440" s="99"/>
      <c r="Q440" s="99"/>
      <c r="R440" s="99"/>
      <c r="S440" s="99"/>
      <c r="U440" s="308">
        <f>(T440-G440)/(1-G440/290)</f>
        <v>0</v>
      </c>
      <c r="V440" s="379">
        <f t="shared" si="34"/>
        <v>-250</v>
      </c>
      <c r="W440" s="294">
        <v>1</v>
      </c>
    </row>
    <row r="441" spans="1:15" ht="12.75">
      <c r="A441" s="465" t="s">
        <v>903</v>
      </c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</row>
    <row r="442" spans="1:15" ht="12.75">
      <c r="A442" s="465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</row>
    <row r="443" spans="1:15" ht="12.75">
      <c r="A443" s="465" t="s">
        <v>1293</v>
      </c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</row>
    <row r="444" spans="1:15" ht="12.75">
      <c r="A444" s="465" t="s">
        <v>1145</v>
      </c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</row>
    <row r="445" spans="1:15" ht="12.75">
      <c r="A445" s="128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</row>
    <row r="446" spans="1:15" ht="12.75">
      <c r="A446" s="5" t="s">
        <v>466</v>
      </c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</row>
    <row r="447" spans="1:15" ht="12.75">
      <c r="A447" s="5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</row>
    <row r="448" spans="1:15" ht="12.75">
      <c r="A448" s="5" t="s">
        <v>970</v>
      </c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</row>
    <row r="449" spans="1:15" ht="12.75">
      <c r="A449" s="5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</row>
    <row r="450" spans="1:15" ht="12.75">
      <c r="A450" s="5" t="s">
        <v>1089</v>
      </c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</row>
    <row r="451" spans="1:15" ht="12.75">
      <c r="A451" s="5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</row>
    <row r="452" spans="1:15" ht="12.75">
      <c r="A452" s="5" t="s">
        <v>470</v>
      </c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</row>
    <row r="453" spans="1:15" ht="12.75">
      <c r="A453" s="5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</row>
    <row r="454" spans="1:15" ht="12.75">
      <c r="A454" s="5" t="s">
        <v>471</v>
      </c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</row>
    <row r="455" spans="1:15" ht="12.75">
      <c r="A455" s="5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</row>
    <row r="456" spans="1:15" ht="12.75">
      <c r="A456" s="5" t="s">
        <v>1090</v>
      </c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</row>
    <row r="457" spans="1:15" ht="12.75">
      <c r="A457" s="5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</row>
    <row r="458" spans="1:15" ht="12.75">
      <c r="A458" s="5" t="s">
        <v>1037</v>
      </c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</row>
    <row r="459" spans="1:15" ht="12.75">
      <c r="A459" s="5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</row>
    <row r="460" spans="1:15" ht="12.75">
      <c r="A460" s="5" t="s">
        <v>1040</v>
      </c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</row>
    <row r="461" spans="1:15" ht="12.75">
      <c r="A461" s="5" t="s">
        <v>956</v>
      </c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</row>
    <row r="462" spans="1:15" ht="12.75">
      <c r="A462" s="5" t="s">
        <v>957</v>
      </c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</row>
    <row r="463" spans="1:15" ht="12.75">
      <c r="A463" s="5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</row>
    <row r="464" spans="1:15" ht="12.75">
      <c r="A464" s="5" t="s">
        <v>472</v>
      </c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</row>
    <row r="465" spans="1:15" ht="12.75">
      <c r="A465" s="5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</row>
    <row r="466" spans="1:15" ht="12.75">
      <c r="A466" s="5" t="s">
        <v>477</v>
      </c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</row>
    <row r="467" spans="1:15" ht="12.75">
      <c r="A467" s="5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</row>
    <row r="468" spans="1:15" ht="12.75">
      <c r="A468" s="5" t="s">
        <v>478</v>
      </c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</row>
    <row r="469" spans="1:15" ht="12.75">
      <c r="A469" s="5" t="s">
        <v>600</v>
      </c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</row>
    <row r="470" spans="1:15" ht="12.75">
      <c r="A470" s="5" t="s">
        <v>891</v>
      </c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</row>
    <row r="471" spans="1:15" ht="12.75">
      <c r="A471" s="5" t="s">
        <v>479</v>
      </c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</row>
    <row r="472" spans="1:15" ht="12.75">
      <c r="A472" s="5" t="s">
        <v>396</v>
      </c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</row>
    <row r="473" spans="1:15" ht="12.75">
      <c r="A473" s="5" t="s">
        <v>601</v>
      </c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</row>
    <row r="474" spans="1:15" ht="12.75">
      <c r="A474" s="5" t="s">
        <v>1001</v>
      </c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</row>
    <row r="475" spans="1:15" ht="12.75">
      <c r="A475" s="5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</row>
    <row r="476" spans="1:15" ht="12.75">
      <c r="A476" s="5" t="s">
        <v>480</v>
      </c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</row>
    <row r="477" spans="1:15" ht="12.75">
      <c r="A477" s="5" t="s">
        <v>481</v>
      </c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</row>
    <row r="478" spans="1:15" ht="12.75">
      <c r="A478" s="5" t="s">
        <v>395</v>
      </c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</row>
    <row r="479" spans="1:15" ht="12.75">
      <c r="A479" s="5" t="s">
        <v>113</v>
      </c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</row>
    <row r="480" spans="1:15" ht="12.75">
      <c r="A480" s="5" t="s">
        <v>112</v>
      </c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</row>
    <row r="481" spans="1:15" ht="12" customHeight="1">
      <c r="A481" s="5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</row>
    <row r="482" spans="1:15" ht="12.75">
      <c r="A482" s="5" t="s">
        <v>111</v>
      </c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</row>
    <row r="483" spans="1:15" ht="12.75">
      <c r="A483" s="5" t="s">
        <v>418</v>
      </c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</row>
    <row r="484" spans="1:15" ht="12.75">
      <c r="A484" s="5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</row>
    <row r="485" spans="1:15" ht="12.75">
      <c r="A485" s="5" t="s">
        <v>483</v>
      </c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</row>
    <row r="486" spans="1:23" s="9" customFormat="1" ht="12.75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R486" s="13"/>
      <c r="S486" s="13"/>
      <c r="T486" s="140"/>
      <c r="U486" s="140"/>
      <c r="V486" s="172"/>
      <c r="W486" s="172"/>
    </row>
    <row r="487" spans="1:23" s="9" customFormat="1" ht="12.75">
      <c r="A487" s="5" t="s">
        <v>809</v>
      </c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R487" s="13"/>
      <c r="S487" s="13"/>
      <c r="T487" s="140"/>
      <c r="U487" s="140"/>
      <c r="V487" s="172"/>
      <c r="W487" s="172"/>
    </row>
    <row r="488" spans="1:15" ht="12.75">
      <c r="A488" s="5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</row>
    <row r="489" spans="1:15" ht="12.75">
      <c r="A489" s="5" t="s">
        <v>810</v>
      </c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</row>
    <row r="490" spans="1:15" ht="12.75">
      <c r="A490" s="5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</row>
    <row r="491" spans="1:15" ht="12.75">
      <c r="A491" s="5" t="s">
        <v>811</v>
      </c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</row>
    <row r="492" spans="1:15" ht="12.75">
      <c r="A492" s="5" t="s">
        <v>728</v>
      </c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</row>
    <row r="493" spans="1:15" ht="12.75">
      <c r="A493" s="5" t="s">
        <v>729</v>
      </c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</row>
    <row r="494" spans="1:15" ht="12.75">
      <c r="A494" s="5" t="s">
        <v>730</v>
      </c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</row>
    <row r="495" spans="1:15" ht="12.75">
      <c r="A495" s="5" t="s">
        <v>965</v>
      </c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</row>
    <row r="496" spans="1:15" ht="12.75">
      <c r="A496" s="5" t="s">
        <v>964</v>
      </c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</row>
    <row r="497" spans="1:15" ht="12.75">
      <c r="A497" s="5" t="s">
        <v>733</v>
      </c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</row>
    <row r="498" spans="1:15" ht="12.75">
      <c r="A498" s="5" t="s">
        <v>734</v>
      </c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</row>
    <row r="499" spans="1:15" ht="12.75">
      <c r="A499" s="5" t="s">
        <v>735</v>
      </c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</row>
    <row r="500" spans="1:15" ht="12.75">
      <c r="A500" s="5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</row>
    <row r="501" spans="1:15" ht="12.75">
      <c r="A501" s="5" t="s">
        <v>812</v>
      </c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</row>
    <row r="502" spans="1:15" ht="12.75">
      <c r="A502" s="5" t="s">
        <v>261</v>
      </c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</row>
    <row r="503" spans="1:15" ht="12.75">
      <c r="A503" s="5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</row>
    <row r="504" spans="1:15" ht="12.75">
      <c r="A504" s="5" t="s">
        <v>818</v>
      </c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</row>
    <row r="505" spans="1:15" ht="12.75">
      <c r="A505" s="5" t="s">
        <v>488</v>
      </c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</row>
    <row r="506" spans="1:15" ht="12.75">
      <c r="A506" s="5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</row>
    <row r="507" spans="1:15" ht="12.75">
      <c r="A507" s="5" t="s">
        <v>821</v>
      </c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</row>
    <row r="508" spans="1:15" ht="12.75">
      <c r="A508" s="5" t="s">
        <v>489</v>
      </c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</row>
    <row r="509" spans="1:15" ht="12.75">
      <c r="A509" s="5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</row>
    <row r="510" spans="1:15" ht="12.75">
      <c r="A510" s="5" t="s">
        <v>822</v>
      </c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</row>
    <row r="511" spans="1:15" ht="12.75">
      <c r="A511" s="5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</row>
    <row r="512" spans="1:15" ht="12.75">
      <c r="A512" s="5" t="s">
        <v>424</v>
      </c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</row>
    <row r="513" spans="1:15" ht="12.75">
      <c r="A513" s="5" t="s">
        <v>1230</v>
      </c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</row>
    <row r="514" spans="1:15" ht="12.75">
      <c r="A514" s="5" t="s">
        <v>1231</v>
      </c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</row>
    <row r="515" spans="1:15" ht="12.75">
      <c r="A515" s="5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</row>
    <row r="516" spans="1:15" ht="12.75">
      <c r="A516" s="5" t="s">
        <v>874</v>
      </c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</row>
    <row r="517" spans="1:15" ht="12.75">
      <c r="A517" s="5" t="s">
        <v>972</v>
      </c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</row>
    <row r="518" spans="1:15" ht="12.75">
      <c r="A518" s="5" t="s">
        <v>875</v>
      </c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</row>
    <row r="519" spans="1:15" ht="12.75">
      <c r="A519" s="5" t="s">
        <v>878</v>
      </c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</row>
    <row r="520" spans="1:15" ht="12.75">
      <c r="A520" s="5" t="s">
        <v>879</v>
      </c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</row>
    <row r="521" spans="1:15" ht="12.75">
      <c r="A521" s="5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</row>
    <row r="522" spans="1:16" ht="12.75">
      <c r="A522" s="5" t="s">
        <v>1060</v>
      </c>
      <c r="B522" s="40"/>
      <c r="C522" s="3"/>
      <c r="D522" s="33"/>
      <c r="E522" s="33"/>
      <c r="F522" s="3"/>
      <c r="G522" s="40"/>
      <c r="H522" s="30"/>
      <c r="I522" s="30"/>
      <c r="J522" s="3"/>
      <c r="K522" s="3"/>
      <c r="L522" s="40"/>
      <c r="M522" s="3"/>
      <c r="N522" s="3"/>
      <c r="O522" s="3"/>
      <c r="P522" s="40"/>
    </row>
    <row r="523" spans="1:16" ht="15">
      <c r="A523" s="466" t="s">
        <v>1057</v>
      </c>
      <c r="B523" s="40"/>
      <c r="C523" s="3"/>
      <c r="D523" s="33"/>
      <c r="E523" s="33"/>
      <c r="F523" s="3"/>
      <c r="G523" s="40"/>
      <c r="H523" s="30"/>
      <c r="I523" s="30"/>
      <c r="J523" s="3"/>
      <c r="K523" s="3"/>
      <c r="L523" s="40"/>
      <c r="M523" s="3"/>
      <c r="N523" s="3"/>
      <c r="O523" s="3"/>
      <c r="P523" s="40"/>
    </row>
    <row r="524" spans="1:16" ht="15">
      <c r="A524" s="466" t="s">
        <v>1053</v>
      </c>
      <c r="B524" s="40"/>
      <c r="C524" s="3"/>
      <c r="D524" s="33"/>
      <c r="E524" s="33"/>
      <c r="F524" s="3"/>
      <c r="G524" s="40"/>
      <c r="H524" s="30"/>
      <c r="I524" s="30"/>
      <c r="J524" s="3"/>
      <c r="K524" s="3"/>
      <c r="L524" s="40"/>
      <c r="M524" s="3"/>
      <c r="N524" s="3"/>
      <c r="O524" s="3"/>
      <c r="P524" s="40"/>
    </row>
    <row r="525" spans="1:16" ht="15">
      <c r="A525" s="466" t="s">
        <v>1056</v>
      </c>
      <c r="B525" s="40"/>
      <c r="C525" s="3"/>
      <c r="D525" s="33"/>
      <c r="E525" s="33"/>
      <c r="F525" s="3"/>
      <c r="G525" s="40"/>
      <c r="H525" s="30"/>
      <c r="I525" s="30"/>
      <c r="J525" s="3"/>
      <c r="K525" s="3"/>
      <c r="L525" s="40"/>
      <c r="M525" s="3"/>
      <c r="N525" s="3"/>
      <c r="O525" s="3"/>
      <c r="P525" s="40"/>
    </row>
    <row r="526" spans="1:15" ht="12.75">
      <c r="A526" s="5"/>
      <c r="B526" s="3"/>
      <c r="C526" s="3"/>
      <c r="F526" s="3"/>
      <c r="G526" s="3"/>
      <c r="H526" s="3"/>
      <c r="I526" s="3"/>
      <c r="J526" s="3"/>
      <c r="K526" s="3"/>
      <c r="L526" s="3"/>
      <c r="M526" s="3"/>
      <c r="N526" s="3"/>
      <c r="O526" s="3"/>
    </row>
    <row r="527" spans="1:15" ht="12.75">
      <c r="A527" s="5" t="s">
        <v>419</v>
      </c>
      <c r="B527" s="3"/>
      <c r="C527" s="3"/>
      <c r="F527" s="3"/>
      <c r="G527" s="3"/>
      <c r="H527" s="3"/>
      <c r="I527" s="3"/>
      <c r="J527" s="3"/>
      <c r="K527" s="3"/>
      <c r="L527" s="3"/>
      <c r="M527" s="3"/>
      <c r="N527" s="3"/>
      <c r="O527" s="3"/>
    </row>
    <row r="528" spans="1:15" ht="12.75">
      <c r="A528" s="5"/>
      <c r="B528" s="3"/>
      <c r="C528" s="3"/>
      <c r="F528" s="3"/>
      <c r="G528" s="3"/>
      <c r="H528" s="3"/>
      <c r="I528" s="3"/>
      <c r="J528" s="3"/>
      <c r="K528" s="3"/>
      <c r="L528" s="3"/>
      <c r="M528" s="3"/>
      <c r="N528" s="3"/>
      <c r="O528" s="3"/>
    </row>
    <row r="529" spans="1:15" ht="12.75">
      <c r="A529" s="467" t="s">
        <v>591</v>
      </c>
      <c r="B529" s="3"/>
      <c r="C529" s="3"/>
      <c r="F529" s="3"/>
      <c r="G529" s="3"/>
      <c r="H529" s="3"/>
      <c r="I529" s="3"/>
      <c r="J529" s="3"/>
      <c r="K529" s="3"/>
      <c r="L529" s="3"/>
      <c r="M529" s="3"/>
      <c r="N529" s="3"/>
      <c r="O529" s="3"/>
    </row>
    <row r="530" spans="1:15" ht="12.75">
      <c r="A530" s="5" t="s">
        <v>536</v>
      </c>
      <c r="B530" s="3"/>
      <c r="C530" s="3"/>
      <c r="F530" s="3"/>
      <c r="G530" s="3"/>
      <c r="H530" s="3"/>
      <c r="I530" s="3"/>
      <c r="J530" s="3"/>
      <c r="K530" s="3"/>
      <c r="L530" s="3"/>
      <c r="M530" s="3"/>
      <c r="N530" s="3"/>
      <c r="O530" s="3"/>
    </row>
    <row r="531" spans="1:15" ht="12.75">
      <c r="A531" s="467" t="s">
        <v>1138</v>
      </c>
      <c r="B531" s="3"/>
      <c r="C531" s="3"/>
      <c r="F531" s="3"/>
      <c r="G531" s="3"/>
      <c r="H531" s="3"/>
      <c r="I531" s="3"/>
      <c r="J531" s="3"/>
      <c r="K531" s="3"/>
      <c r="L531" s="3"/>
      <c r="M531" s="3"/>
      <c r="N531" s="3"/>
      <c r="O531" s="3"/>
    </row>
    <row r="532" spans="1:15" ht="12.75">
      <c r="A532" s="467" t="s">
        <v>1139</v>
      </c>
      <c r="B532" s="3"/>
      <c r="C532" s="3"/>
      <c r="D532" s="3" t="s">
        <v>532</v>
      </c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</row>
    <row r="533" spans="1:15" ht="12.75">
      <c r="A533" s="467" t="s">
        <v>594</v>
      </c>
      <c r="B533" s="3"/>
      <c r="C533" s="3"/>
      <c r="D533" s="3" t="s">
        <v>533</v>
      </c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</row>
    <row r="534" spans="1:15" ht="12.75">
      <c r="A534" s="5" t="s">
        <v>593</v>
      </c>
      <c r="B534" s="3"/>
      <c r="C534" s="3"/>
      <c r="D534" s="3" t="s">
        <v>534</v>
      </c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</row>
    <row r="535" spans="1:21" ht="12.75">
      <c r="A535" s="467" t="s">
        <v>538</v>
      </c>
      <c r="B535" s="3"/>
      <c r="C535" s="3"/>
      <c r="D535" s="3" t="s">
        <v>670</v>
      </c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R535" s="140"/>
      <c r="S535" s="140"/>
      <c r="U535"/>
    </row>
    <row r="536" spans="1:21" ht="12.75">
      <c r="A536" s="5" t="s">
        <v>540</v>
      </c>
      <c r="B536" s="6"/>
      <c r="C536" s="3"/>
      <c r="D536" s="6" t="s">
        <v>819</v>
      </c>
      <c r="E536" s="6"/>
      <c r="F536" s="3"/>
      <c r="G536" s="3"/>
      <c r="H536" s="3"/>
      <c r="I536" s="3"/>
      <c r="J536" s="3"/>
      <c r="K536" s="3"/>
      <c r="L536" s="3"/>
      <c r="M536" s="3"/>
      <c r="N536" s="3"/>
      <c r="O536" s="3"/>
      <c r="R536" s="140"/>
      <c r="S536" s="140"/>
      <c r="U536"/>
    </row>
    <row r="537" spans="1:15" ht="12.75">
      <c r="A537" s="5" t="s">
        <v>550</v>
      </c>
      <c r="B537" s="6"/>
      <c r="C537" s="3"/>
      <c r="D537" s="3" t="s">
        <v>560</v>
      </c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</row>
    <row r="538" spans="1:15" ht="12.75">
      <c r="A538" s="5" t="s">
        <v>551</v>
      </c>
      <c r="B538" s="6"/>
      <c r="C538" s="3"/>
      <c r="D538" s="3" t="s">
        <v>563</v>
      </c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</row>
    <row r="539" spans="1:16" ht="12.75">
      <c r="A539" s="467" t="s">
        <v>661</v>
      </c>
      <c r="B539" s="3"/>
      <c r="C539" s="3"/>
      <c r="D539" s="3" t="s">
        <v>564</v>
      </c>
      <c r="E539" s="288"/>
      <c r="F539" s="288"/>
      <c r="G539" s="288"/>
      <c r="H539" s="3"/>
      <c r="I539" s="3"/>
      <c r="J539" s="3"/>
      <c r="K539" s="3"/>
      <c r="L539" s="3"/>
      <c r="O539" s="10"/>
      <c r="P539" s="10"/>
    </row>
    <row r="540" spans="1:16" ht="12.75">
      <c r="A540" s="468" t="s">
        <v>679</v>
      </c>
      <c r="B540" s="3"/>
      <c r="C540" s="3"/>
      <c r="D540" s="3" t="s">
        <v>1045</v>
      </c>
      <c r="E540" s="3"/>
      <c r="F540" s="3"/>
      <c r="G540" s="3"/>
      <c r="H540" s="3"/>
      <c r="I540" s="3"/>
      <c r="J540" s="3"/>
      <c r="K540" s="3"/>
      <c r="L540" s="3"/>
      <c r="O540" s="10"/>
      <c r="P540" s="10"/>
    </row>
    <row r="541" spans="1:15" ht="12.75">
      <c r="A541" s="467" t="s">
        <v>1368</v>
      </c>
      <c r="B541" s="3"/>
      <c r="C541" s="3"/>
      <c r="D541" s="3" t="s">
        <v>565</v>
      </c>
      <c r="E541" s="6" t="s">
        <v>1046</v>
      </c>
      <c r="F541" s="3"/>
      <c r="G541" s="3"/>
      <c r="H541" s="3"/>
      <c r="I541" s="3"/>
      <c r="J541" s="3"/>
      <c r="K541" s="3"/>
      <c r="L541" s="3"/>
      <c r="M541" s="3"/>
      <c r="N541" s="3"/>
      <c r="O541" s="3"/>
    </row>
    <row r="542" spans="1:15" ht="12.75">
      <c r="A542" s="467" t="s">
        <v>552</v>
      </c>
      <c r="B542" s="3"/>
      <c r="C542" s="3"/>
      <c r="D542" s="3" t="s">
        <v>566</v>
      </c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</row>
    <row r="543" spans="1:15" ht="12.75">
      <c r="A543" s="35" t="s">
        <v>553</v>
      </c>
      <c r="B543" s="3"/>
      <c r="C543" s="3"/>
      <c r="D543" s="3" t="s">
        <v>567</v>
      </c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</row>
    <row r="544" spans="1:15" ht="12.75">
      <c r="A544" s="35" t="s">
        <v>554</v>
      </c>
      <c r="B544" s="3"/>
      <c r="C544" s="3"/>
      <c r="D544" s="3" t="s">
        <v>590</v>
      </c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</row>
    <row r="545" spans="1:15" ht="12.75">
      <c r="A545" s="467" t="s">
        <v>25</v>
      </c>
      <c r="B545" s="3"/>
      <c r="C545" s="3"/>
      <c r="D545" s="8" t="s">
        <v>572</v>
      </c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</row>
    <row r="546" spans="1:15" ht="12.75">
      <c r="A546" s="289" t="s">
        <v>1383</v>
      </c>
      <c r="B546" s="198"/>
      <c r="C546" s="3"/>
      <c r="D546" s="8" t="s">
        <v>572</v>
      </c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</row>
    <row r="547" spans="1:15" ht="12.75">
      <c r="A547" s="5" t="s">
        <v>555</v>
      </c>
      <c r="B547" s="3"/>
      <c r="C547" s="3"/>
      <c r="D547" s="3" t="s">
        <v>694</v>
      </c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</row>
    <row r="548" spans="1:15" ht="12.75">
      <c r="A548" s="469" t="s">
        <v>556</v>
      </c>
      <c r="B548" s="3"/>
      <c r="C548" s="3"/>
      <c r="D548" s="3" t="s">
        <v>570</v>
      </c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</row>
    <row r="549" spans="1:15" ht="12.75">
      <c r="A549" s="35" t="s">
        <v>557</v>
      </c>
      <c r="B549" s="3"/>
      <c r="C549" s="3"/>
      <c r="D549" s="7" t="s">
        <v>571</v>
      </c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</row>
    <row r="550" spans="1:15" ht="12.75">
      <c r="A550" s="467" t="s">
        <v>558</v>
      </c>
      <c r="B550" s="3"/>
      <c r="C550" s="3"/>
      <c r="D550" s="3" t="s">
        <v>848</v>
      </c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</row>
    <row r="551" spans="1:21" ht="12.75">
      <c r="A551" s="35" t="s">
        <v>620</v>
      </c>
      <c r="B551" s="3"/>
      <c r="C551" s="3"/>
      <c r="D551" s="3" t="s">
        <v>569</v>
      </c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Q551" s="10"/>
      <c r="R551"/>
      <c r="S551" s="140"/>
      <c r="U551"/>
    </row>
    <row r="552" spans="1:23" s="6" customFormat="1" ht="12.75">
      <c r="A552" s="35" t="s">
        <v>559</v>
      </c>
      <c r="B552" s="3"/>
      <c r="C552" s="3"/>
      <c r="D552" s="3" t="s">
        <v>570</v>
      </c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/>
      <c r="R552" s="102"/>
      <c r="S552" s="102"/>
      <c r="T552" s="216"/>
      <c r="U552" s="216"/>
      <c r="V552" s="292"/>
      <c r="W552" s="292"/>
    </row>
    <row r="553" spans="1:15" ht="12.75">
      <c r="A553" s="467" t="s">
        <v>539</v>
      </c>
      <c r="B553" s="3"/>
      <c r="C553" s="3"/>
      <c r="D553" s="288"/>
      <c r="E553" s="198"/>
      <c r="F553" s="3"/>
      <c r="G553" s="3"/>
      <c r="H553" s="3"/>
      <c r="I553" s="3"/>
      <c r="J553" s="3"/>
      <c r="K553" s="3"/>
      <c r="L553" s="3"/>
      <c r="M553" s="3"/>
      <c r="N553" s="3"/>
      <c r="O553" s="3"/>
    </row>
    <row r="554" spans="1:15" ht="12.75">
      <c r="A554" s="9" t="s">
        <v>716</v>
      </c>
      <c r="B554" s="3"/>
      <c r="C554" s="6"/>
      <c r="D554" s="3"/>
      <c r="E554" s="3"/>
      <c r="G554" s="3"/>
      <c r="H554" s="3"/>
      <c r="I554" s="3"/>
      <c r="J554" s="3"/>
      <c r="K554" s="3"/>
      <c r="L554" s="3"/>
      <c r="M554" s="3"/>
      <c r="N554" s="3"/>
      <c r="O554" s="3"/>
    </row>
    <row r="555" spans="1:16" ht="12.75">
      <c r="A555" s="467" t="s">
        <v>592</v>
      </c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P555" s="10"/>
    </row>
    <row r="556" spans="1:16" ht="12.75">
      <c r="A556" s="35" t="s">
        <v>715</v>
      </c>
      <c r="B556" s="6"/>
      <c r="C556" s="6"/>
      <c r="D556" s="3"/>
      <c r="E556" s="3"/>
      <c r="F556" s="3"/>
      <c r="G556" s="6"/>
      <c r="H556" s="6"/>
      <c r="I556" s="6"/>
      <c r="J556" s="6"/>
      <c r="K556" s="6"/>
      <c r="L556" s="6"/>
      <c r="M556" s="6"/>
      <c r="N556" s="6"/>
      <c r="O556" s="6"/>
      <c r="P556" s="6"/>
    </row>
    <row r="557" spans="1:15" ht="12.75">
      <c r="A557" s="467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</row>
    <row r="558" spans="1:23" s="3" customFormat="1" ht="12.75">
      <c r="A558" s="5"/>
      <c r="P558"/>
      <c r="R558" s="4"/>
      <c r="S558" s="4"/>
      <c r="T558" s="217"/>
      <c r="U558" s="217"/>
      <c r="V558" s="293"/>
      <c r="W558" s="293"/>
    </row>
    <row r="559" spans="1:23" s="3" customFormat="1" ht="12.75">
      <c r="A559" s="5" t="s">
        <v>251</v>
      </c>
      <c r="P559"/>
      <c r="R559" s="4"/>
      <c r="S559" s="4"/>
      <c r="T559" s="217"/>
      <c r="U559" s="217"/>
      <c r="V559" s="293"/>
      <c r="W559" s="293"/>
    </row>
    <row r="560" spans="1:15" ht="12.75">
      <c r="A560" s="5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</row>
    <row r="561" spans="1:15" ht="12.75">
      <c r="A561" s="165" t="s">
        <v>813</v>
      </c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</row>
    <row r="562" spans="1:16" ht="12.75">
      <c r="A562" s="5" t="s">
        <v>817</v>
      </c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</row>
    <row r="563" spans="1:16" ht="12.75">
      <c r="A563" s="5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</row>
    <row r="564" spans="1:15" ht="12.75">
      <c r="A564" s="5" t="s">
        <v>990</v>
      </c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</row>
    <row r="565" spans="1:15" ht="12.75">
      <c r="A565" s="5" t="s">
        <v>998</v>
      </c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</row>
    <row r="566" spans="1:15" ht="12.75">
      <c r="A566" s="5" t="s">
        <v>994</v>
      </c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</row>
    <row r="567" spans="1:15" ht="12.75">
      <c r="A567" s="5"/>
      <c r="B567" s="3"/>
      <c r="C567" s="3"/>
      <c r="D567" s="3"/>
      <c r="E567" s="3"/>
      <c r="F567" s="130"/>
      <c r="G567" s="3"/>
      <c r="H567" s="3"/>
      <c r="I567" s="3"/>
      <c r="J567" s="3"/>
      <c r="K567" s="3"/>
      <c r="L567" s="3"/>
      <c r="M567" s="3"/>
      <c r="N567" s="3"/>
      <c r="O567" s="3"/>
    </row>
    <row r="568" spans="1:15" ht="12.75">
      <c r="A568" s="5"/>
      <c r="B568" s="3"/>
      <c r="C568" s="3"/>
      <c r="D568" s="3"/>
      <c r="E568" s="3" t="s">
        <v>687</v>
      </c>
      <c r="F568" s="3"/>
      <c r="G568" s="3"/>
      <c r="H568" s="3"/>
      <c r="I568" s="3"/>
      <c r="J568" s="3"/>
      <c r="K568" s="3"/>
      <c r="L568" s="3"/>
      <c r="M568" s="3"/>
      <c r="N568" s="3"/>
      <c r="O568" s="3"/>
    </row>
    <row r="569" spans="1:15" ht="12" customHeight="1">
      <c r="A569" s="5"/>
      <c r="B569" s="3"/>
      <c r="C569" s="3"/>
      <c r="D569" s="3"/>
      <c r="E569" s="3" t="s">
        <v>686</v>
      </c>
      <c r="F569" s="3"/>
      <c r="G569" s="3"/>
      <c r="H569" s="3"/>
      <c r="I569" s="3"/>
      <c r="J569" s="3"/>
      <c r="K569" s="3"/>
      <c r="L569" s="3"/>
      <c r="M569" s="3"/>
      <c r="N569" s="3"/>
      <c r="O569" s="3"/>
    </row>
    <row r="570" spans="1:15" ht="12.75">
      <c r="A570" s="5"/>
      <c r="B570" s="3"/>
      <c r="C570" s="3"/>
      <c r="D570" s="3"/>
      <c r="E570" s="3" t="s">
        <v>0</v>
      </c>
      <c r="F570" s="3"/>
      <c r="G570" s="3"/>
      <c r="H570" s="3"/>
      <c r="I570" s="3"/>
      <c r="J570" s="3"/>
      <c r="K570" s="3"/>
      <c r="L570" s="3"/>
      <c r="M570" s="3"/>
      <c r="N570" s="3"/>
      <c r="O570" s="3"/>
    </row>
    <row r="571" spans="1:15" ht="12.75">
      <c r="A571" s="5" t="s">
        <v>491</v>
      </c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</row>
    <row r="572" spans="1:15" ht="12.75">
      <c r="A572" s="5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</row>
    <row r="573" spans="1:7" ht="12.75">
      <c r="A573" s="5"/>
      <c r="B573" s="3" t="s">
        <v>685</v>
      </c>
      <c r="C573" s="3"/>
      <c r="D573" s="3"/>
      <c r="E573" s="3"/>
      <c r="F573" s="3"/>
      <c r="G573" s="3"/>
    </row>
    <row r="574" spans="1:15" ht="12.75">
      <c r="A574" s="5" t="s">
        <v>492</v>
      </c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</row>
    <row r="575" spans="1:15" ht="12.75">
      <c r="A575" s="5" t="s">
        <v>497</v>
      </c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</row>
    <row r="576" spans="1:15" ht="12.75">
      <c r="A576" s="5" t="s">
        <v>498</v>
      </c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</row>
    <row r="577" spans="1:15" ht="12.75">
      <c r="A577" s="5" t="s">
        <v>499</v>
      </c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</row>
    <row r="578" spans="1:15" ht="12.75">
      <c r="A578" s="5" t="s">
        <v>500</v>
      </c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</row>
    <row r="579" spans="1:15" ht="12.75">
      <c r="A579" s="5" t="s">
        <v>508</v>
      </c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</row>
    <row r="580" spans="1:15" ht="12.75">
      <c r="A580" s="5" t="s">
        <v>509</v>
      </c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</row>
    <row r="581" spans="1:15" ht="12.75">
      <c r="A581" s="5" t="s">
        <v>510</v>
      </c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</row>
    <row r="582" spans="1:15" ht="12.75">
      <c r="A582" s="5" t="s">
        <v>511</v>
      </c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</row>
    <row r="583" spans="1:15" ht="12.75">
      <c r="A583" s="5" t="s">
        <v>518</v>
      </c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</row>
    <row r="584" spans="1:15" ht="12.75">
      <c r="A584" s="5" t="s">
        <v>519</v>
      </c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</row>
    <row r="585" spans="1:15" ht="12.75">
      <c r="A585" s="5" t="s">
        <v>520</v>
      </c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</row>
    <row r="586" spans="1:15" ht="12.75">
      <c r="A586" s="5" t="s">
        <v>521</v>
      </c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</row>
    <row r="587" spans="1:15" ht="12.75">
      <c r="A587" s="5" t="s">
        <v>522</v>
      </c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</row>
    <row r="588" spans="1:15" ht="12.75">
      <c r="A588" s="5" t="s">
        <v>523</v>
      </c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</row>
    <row r="589" spans="1:15" ht="12.75">
      <c r="A589" s="5" t="s">
        <v>526</v>
      </c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</row>
    <row r="590" spans="1:15" ht="12.75">
      <c r="A590" s="5" t="s">
        <v>527</v>
      </c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</row>
    <row r="591" spans="1:15" ht="12.75">
      <c r="A591" s="5" t="s">
        <v>528</v>
      </c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</row>
    <row r="592" spans="1:15" ht="12.75">
      <c r="A592" s="5" t="s">
        <v>529</v>
      </c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</row>
    <row r="593" spans="1:15" ht="12.75">
      <c r="A593" s="5" t="s">
        <v>530</v>
      </c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</row>
    <row r="594" spans="1:15" ht="12.75">
      <c r="A594" s="5" t="s">
        <v>531</v>
      </c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</row>
    <row r="595" spans="1:15" ht="12.75">
      <c r="A595" s="5" t="s">
        <v>578</v>
      </c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</row>
    <row r="596" spans="1:15" ht="12.75">
      <c r="A596" s="5" t="s">
        <v>581</v>
      </c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</row>
    <row r="597" spans="1:15" ht="12.75">
      <c r="A597" s="5" t="s">
        <v>614</v>
      </c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</row>
    <row r="598" spans="1:15" ht="12.75">
      <c r="A598" s="5" t="s">
        <v>665</v>
      </c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</row>
    <row r="599" spans="1:15" ht="12.75">
      <c r="A599" s="5" t="s">
        <v>672</v>
      </c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</row>
    <row r="600" spans="1:15" ht="12.75">
      <c r="A600" s="5" t="s">
        <v>674</v>
      </c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</row>
    <row r="601" spans="1:15" ht="12.75">
      <c r="A601" s="5" t="s">
        <v>698</v>
      </c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</row>
    <row r="602" spans="1:15" ht="12.75">
      <c r="A602" s="5" t="s">
        <v>701</v>
      </c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</row>
    <row r="603" spans="1:15" ht="12.75">
      <c r="A603" s="5" t="s">
        <v>703</v>
      </c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</row>
    <row r="604" spans="1:15" ht="12.75">
      <c r="A604" s="5" t="s">
        <v>708</v>
      </c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</row>
    <row r="605" spans="1:15" ht="12.75">
      <c r="A605" s="5" t="s">
        <v>1252</v>
      </c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</row>
    <row r="606" spans="1:15" ht="12.75">
      <c r="A606" s="5" t="s">
        <v>717</v>
      </c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</row>
    <row r="607" spans="1:15" ht="12.75">
      <c r="A607" s="5" t="s">
        <v>723</v>
      </c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</row>
    <row r="608" spans="1:15" ht="12.75">
      <c r="A608" s="5" t="s">
        <v>725</v>
      </c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</row>
    <row r="609" spans="1:15" ht="12.75">
      <c r="A609" s="5" t="s">
        <v>769</v>
      </c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</row>
    <row r="610" spans="1:15" ht="12.75">
      <c r="A610" s="5" t="s">
        <v>783</v>
      </c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</row>
    <row r="611" spans="1:15" ht="12.75">
      <c r="A611" s="5" t="s">
        <v>1251</v>
      </c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</row>
    <row r="612" spans="1:15" ht="12.75">
      <c r="A612" s="5" t="s">
        <v>841</v>
      </c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</row>
    <row r="613" spans="1:15" ht="12.75">
      <c r="A613" s="5" t="s">
        <v>859</v>
      </c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</row>
    <row r="614" spans="1:15" ht="12.75">
      <c r="A614" s="5" t="s">
        <v>861</v>
      </c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</row>
    <row r="615" spans="1:15" ht="12.75">
      <c r="A615" s="5" t="s">
        <v>1010</v>
      </c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</row>
    <row r="616" spans="1:15" ht="12.75">
      <c r="A616" s="5" t="s">
        <v>1153</v>
      </c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</row>
    <row r="617" spans="1:15" ht="12.75">
      <c r="A617" s="5" t="s">
        <v>47</v>
      </c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</row>
    <row r="618" spans="1:15" ht="12.75">
      <c r="A618" s="5" t="s">
        <v>1185</v>
      </c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</row>
    <row r="619" spans="1:15" ht="12.75">
      <c r="A619" s="5" t="s">
        <v>1249</v>
      </c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</row>
    <row r="620" spans="1:15" ht="12.75">
      <c r="A620" s="5" t="s">
        <v>1250</v>
      </c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</row>
    <row r="621" spans="1:15" ht="12.75">
      <c r="A621" s="5" t="s">
        <v>1312</v>
      </c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</row>
    <row r="622" spans="1:15" ht="12" customHeight="1">
      <c r="A622" s="5" t="s">
        <v>1326</v>
      </c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</row>
    <row r="623" spans="1:15" ht="12.75">
      <c r="A623" s="5" t="s">
        <v>1330</v>
      </c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</row>
    <row r="624" spans="1:15" ht="12.75">
      <c r="A624" s="5" t="s">
        <v>1386</v>
      </c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</row>
    <row r="625" spans="1:15" ht="12.75">
      <c r="A625" s="5" t="s">
        <v>127</v>
      </c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</row>
    <row r="626" spans="1:15" ht="12.75">
      <c r="A626" s="5" t="s">
        <v>71</v>
      </c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</row>
    <row r="627" spans="1:15" ht="12.75">
      <c r="A627" s="5" t="s">
        <v>105</v>
      </c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</row>
    <row r="628" spans="1:15" ht="12.75">
      <c r="A628" s="5" t="s">
        <v>96</v>
      </c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</row>
    <row r="629" spans="1:15" ht="12.75">
      <c r="A629" s="5" t="s">
        <v>737</v>
      </c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</row>
    <row r="630" spans="1:15" ht="12.75">
      <c r="A630" s="5" t="s">
        <v>976</v>
      </c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</row>
    <row r="631" spans="1:15" ht="12.75">
      <c r="A631" s="5" t="s">
        <v>263</v>
      </c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</row>
    <row r="632" spans="1:15" ht="12.75">
      <c r="A632" s="5" t="s">
        <v>967</v>
      </c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</row>
    <row r="633" spans="1:15" ht="12.75">
      <c r="A633" s="5" t="s">
        <v>955</v>
      </c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</row>
    <row r="634" spans="1:15" ht="12.75">
      <c r="A634" s="5" t="s">
        <v>1301</v>
      </c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</row>
    <row r="635" spans="1:15" ht="12.75">
      <c r="A635" s="5" t="s">
        <v>999</v>
      </c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</row>
    <row r="636" spans="1:15" ht="12.75">
      <c r="A636" s="5" t="s">
        <v>243</v>
      </c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</row>
    <row r="637" spans="1:15" ht="12.75">
      <c r="A637" s="5" t="s">
        <v>1290</v>
      </c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</row>
    <row r="638" spans="1:15" ht="12.75">
      <c r="A638" s="5" t="s">
        <v>1255</v>
      </c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</row>
    <row r="639" spans="1:15" ht="12.75">
      <c r="A639" s="5" t="s">
        <v>310</v>
      </c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</row>
    <row r="640" spans="1:15" ht="12.75">
      <c r="A640" s="5" t="s">
        <v>259</v>
      </c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</row>
    <row r="641" spans="1:15" ht="12.75">
      <c r="A641" s="5" t="s">
        <v>1136</v>
      </c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</row>
    <row r="642" spans="1:15" ht="12.75">
      <c r="A642" s="5" t="s">
        <v>1086</v>
      </c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</row>
    <row r="643" spans="1:15" ht="12.75">
      <c r="A643" s="5" t="s">
        <v>770</v>
      </c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</row>
    <row r="644" spans="1:15" ht="12.75">
      <c r="A644" s="5" t="s">
        <v>273</v>
      </c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</row>
    <row r="645" spans="1:15" ht="12.75">
      <c r="A645" s="5" t="s">
        <v>1137</v>
      </c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</row>
    <row r="646" spans="1:15" ht="12.75">
      <c r="A646" s="5" t="s">
        <v>5</v>
      </c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</row>
    <row r="647" spans="1:15" ht="12.75">
      <c r="A647" s="5" t="s">
        <v>1039</v>
      </c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</row>
    <row r="648" spans="1:15" ht="12.75">
      <c r="A648" s="5" t="s">
        <v>507</v>
      </c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</row>
    <row r="649" spans="1:15" ht="12.75">
      <c r="A649" s="5" t="s">
        <v>789</v>
      </c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</row>
    <row r="650" spans="1:15" ht="12.75">
      <c r="A650" s="5" t="s">
        <v>795</v>
      </c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</row>
    <row r="651" spans="1:15" ht="12.75">
      <c r="A651" s="5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</row>
    <row r="652" spans="1:15" ht="12.75">
      <c r="A652" s="5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</row>
    <row r="653" spans="1:15" ht="12.75">
      <c r="A653" s="5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</row>
    <row r="654" spans="1:15" ht="12.75">
      <c r="A654" s="5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</row>
    <row r="655" spans="1:15" ht="12.75">
      <c r="A655" s="5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</row>
    <row r="656" spans="1:15" ht="12.75">
      <c r="A656" s="5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</row>
    <row r="657" spans="1:15" ht="12.75">
      <c r="A657" s="5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</row>
    <row r="658" spans="1:15" ht="12.75">
      <c r="A658" s="5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</row>
    <row r="659" spans="1:15" ht="12.75">
      <c r="A659" s="5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</row>
    <row r="660" spans="1:15" ht="12.75">
      <c r="A660" s="5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</row>
    <row r="661" spans="1:15" ht="12.75">
      <c r="A661" s="5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</row>
    <row r="662" spans="1:15" ht="12.75">
      <c r="A662" s="5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</row>
    <row r="663" spans="1:15" ht="12.75">
      <c r="A663" s="5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</row>
    <row r="664" spans="1:15" ht="12.75">
      <c r="A664" s="5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</row>
    <row r="665" spans="1:15" ht="12.75">
      <c r="A665" s="5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</row>
    <row r="666" spans="1:15" ht="12.75">
      <c r="A666" s="5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</row>
    <row r="667" spans="1:15" ht="12.75">
      <c r="A667" s="5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</row>
    <row r="668" spans="1:15" ht="12.75">
      <c r="A668" s="5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</row>
    <row r="669" spans="1:15" ht="12.75">
      <c r="A669" s="5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</row>
    <row r="670" spans="1:15" ht="12.75">
      <c r="A670" s="5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</row>
    <row r="671" spans="1:15" ht="12.75">
      <c r="A671" s="5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</row>
    <row r="672" spans="1:15" ht="12.75">
      <c r="A672" s="5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</row>
    <row r="673" spans="1:15" ht="12.75">
      <c r="A673" s="5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</row>
    <row r="674" spans="1:15" ht="12.75">
      <c r="A674" s="5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</row>
    <row r="675" spans="1:15" ht="12.75">
      <c r="A675" s="5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</row>
    <row r="676" spans="1:15" ht="12.75">
      <c r="A676" s="5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</row>
    <row r="677" spans="1:15" ht="12.75">
      <c r="A677" s="5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</row>
    <row r="678" spans="1:15" ht="12.75">
      <c r="A678" s="5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</row>
    <row r="679" spans="1:15" ht="12.75">
      <c r="A679" s="5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</row>
    <row r="680" spans="1:15" ht="12.75">
      <c r="A680" s="5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</row>
    <row r="681" spans="1:15" ht="12.75">
      <c r="A681" s="5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</row>
    <row r="682" spans="1:15" ht="12.75">
      <c r="A682" s="5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</row>
    <row r="683" spans="1:15" ht="12.75">
      <c r="A683" s="5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</row>
    <row r="684" spans="1:15" ht="12.75">
      <c r="A684" s="5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</row>
    <row r="685" spans="1:15" ht="12.75">
      <c r="A685" s="5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</row>
    <row r="686" spans="1:15" ht="12.75">
      <c r="A686" s="5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</row>
    <row r="687" spans="1:15" ht="12.75">
      <c r="A687" s="5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</row>
    <row r="688" spans="1:15" ht="12.75">
      <c r="A688" s="5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</row>
    <row r="689" spans="1:15" ht="12.75">
      <c r="A689" s="5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</row>
    <row r="690" spans="1:15" ht="12.75">
      <c r="A690" s="5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</row>
    <row r="691" spans="1:15" ht="12.75">
      <c r="A691" s="5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</row>
    <row r="692" spans="1:15" ht="12.75">
      <c r="A692" s="5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</row>
    <row r="693" spans="1:15" ht="12.75">
      <c r="A693" s="5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</row>
    <row r="694" spans="1:15" ht="12.75">
      <c r="A694" s="5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</row>
    <row r="695" spans="1:15" ht="12.75">
      <c r="A695" s="5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</row>
    <row r="696" spans="1:15" ht="12.75">
      <c r="A696" s="5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</row>
    <row r="697" spans="1:15" ht="12.75">
      <c r="A697" s="5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</row>
    <row r="698" spans="1:15" ht="12.75">
      <c r="A698" s="5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</row>
    <row r="699" spans="1:15" ht="12.75">
      <c r="A699" s="5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</row>
    <row r="700" spans="1:15" ht="12.75">
      <c r="A700" s="5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</row>
    <row r="701" spans="1:15" ht="12.75">
      <c r="A701" s="5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</row>
    <row r="702" spans="1:15" ht="12.75">
      <c r="A702" s="5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</row>
    <row r="703" spans="1:15" ht="12.75">
      <c r="A703" s="5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</row>
    <row r="704" spans="1:15" ht="12.75">
      <c r="A704" s="5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</row>
    <row r="705" spans="1:15" ht="12.75">
      <c r="A705" s="5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</row>
    <row r="706" spans="1:15" ht="12.75">
      <c r="A706" s="5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</row>
    <row r="707" spans="1:15" ht="12.75">
      <c r="A707" s="5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</row>
    <row r="708" spans="1:15" ht="12.75">
      <c r="A708" s="5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</row>
    <row r="709" spans="1:15" ht="12.75">
      <c r="A709" s="5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</row>
    <row r="710" spans="1:15" ht="12.75">
      <c r="A710" s="5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</row>
    <row r="711" spans="1:15" ht="12.75">
      <c r="A711" s="5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</row>
    <row r="712" spans="1:15" ht="12.75">
      <c r="A712" s="5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</row>
    <row r="713" spans="1:15" ht="12.75">
      <c r="A713" s="5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</row>
    <row r="714" spans="1:15" ht="12.75">
      <c r="A714" s="5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</row>
    <row r="715" spans="1:15" ht="12.75">
      <c r="A715" s="5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</row>
    <row r="716" spans="1:15" ht="12.75">
      <c r="A716" s="5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</row>
    <row r="717" spans="1:15" ht="12.75">
      <c r="A717" s="5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</row>
    <row r="718" spans="1:15" ht="12.75">
      <c r="A718" s="5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</row>
    <row r="719" spans="1:15" ht="12.75">
      <c r="A719" s="5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</row>
    <row r="720" spans="1:15" ht="12.75">
      <c r="A720" s="5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</row>
    <row r="721" spans="1:15" ht="12.75">
      <c r="A721" s="5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</row>
    <row r="722" spans="1:15" ht="12.75">
      <c r="A722" s="5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</row>
    <row r="723" spans="1:15" ht="12.75">
      <c r="A723" s="5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</row>
    <row r="724" spans="1:15" ht="12.75">
      <c r="A724" s="5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</row>
    <row r="725" spans="1:15" ht="12.75">
      <c r="A725" s="5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</row>
    <row r="726" spans="1:15" ht="12.75">
      <c r="A726" s="5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</row>
    <row r="727" spans="1:15" ht="12.75">
      <c r="A727" s="5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</row>
    <row r="728" spans="1:15" ht="12.75">
      <c r="A728" s="5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</row>
    <row r="729" spans="1:15" ht="12.75">
      <c r="A729" s="5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</row>
    <row r="730" spans="1:15" ht="12.75">
      <c r="A730" s="5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</row>
    <row r="731" spans="1:15" ht="12.75">
      <c r="A731" s="5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</row>
    <row r="732" spans="1:15" ht="12.75">
      <c r="A732" s="5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</row>
    <row r="733" spans="1:15" ht="12.75">
      <c r="A733" s="5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</row>
    <row r="734" spans="1:15" ht="12.75">
      <c r="A734" s="5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</row>
    <row r="735" spans="1:15" ht="12.75">
      <c r="A735" s="5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</row>
    <row r="736" spans="1:15" ht="12.75">
      <c r="A736" s="5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</row>
    <row r="737" spans="1:15" ht="12.75">
      <c r="A737" s="5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</row>
    <row r="738" spans="1:15" ht="12.75">
      <c r="A738" s="5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</row>
    <row r="739" spans="1:15" ht="12.75">
      <c r="A739" s="5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</row>
    <row r="740" spans="1:15" ht="12.75">
      <c r="A740" s="5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</row>
    <row r="741" spans="1:15" ht="12.75">
      <c r="A741" s="5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</row>
    <row r="742" spans="1:15" ht="12.75">
      <c r="A742" s="5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</row>
    <row r="743" spans="1:15" ht="12.75">
      <c r="A743" s="5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</row>
    <row r="744" spans="1:15" ht="12.75">
      <c r="A744" s="5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</row>
    <row r="745" spans="1:15" ht="12.75">
      <c r="A745" s="5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</row>
    <row r="746" spans="1:15" ht="12.75">
      <c r="A746" s="5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</row>
    <row r="747" spans="1:15" ht="12.75">
      <c r="A747" s="5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</row>
    <row r="748" spans="1:15" ht="12.75">
      <c r="A748" s="5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</row>
    <row r="749" spans="1:15" ht="12.75">
      <c r="A749" s="5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</row>
    <row r="750" spans="1:15" ht="12.75">
      <c r="A750" s="5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</row>
    <row r="751" spans="1:15" ht="12.75">
      <c r="A751" s="5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</row>
    <row r="752" spans="1:15" ht="12.75">
      <c r="A752" s="5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</row>
    <row r="753" spans="1:15" ht="12.75">
      <c r="A753" s="5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</row>
    <row r="754" spans="1:15" ht="12.75">
      <c r="A754" s="5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</row>
    <row r="755" spans="1:15" ht="12.75">
      <c r="A755" s="5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</row>
    <row r="756" spans="1:15" ht="12.75">
      <c r="A756" s="5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</row>
    <row r="757" spans="1:15" ht="12.75">
      <c r="A757" s="5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</row>
    <row r="758" spans="1:15" ht="12.75">
      <c r="A758" s="5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</row>
    <row r="759" spans="1:15" ht="12.75">
      <c r="A759" s="5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</row>
    <row r="760" spans="1:15" ht="12.75">
      <c r="A760" s="5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</row>
    <row r="761" spans="1:15" ht="12.75">
      <c r="A761" s="5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</row>
    <row r="762" spans="1:15" ht="12.75">
      <c r="A762" s="5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</row>
    <row r="763" spans="1:15" ht="12.75">
      <c r="A763" s="5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</row>
    <row r="764" spans="1:15" ht="12.75">
      <c r="A764" s="5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</row>
    <row r="765" spans="1:15" ht="12.75">
      <c r="A765" s="5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</row>
    <row r="766" spans="1:15" ht="12.75">
      <c r="A766" s="5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</row>
    <row r="767" spans="1:15" ht="12.75">
      <c r="A767" s="5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</row>
    <row r="768" spans="1:15" ht="12.75">
      <c r="A768" s="5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</row>
    <row r="769" spans="1:15" ht="12.75">
      <c r="A769" s="5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</row>
    <row r="770" spans="1:15" ht="12.75">
      <c r="A770" s="5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</row>
    <row r="771" spans="1:15" ht="12.75">
      <c r="A771" s="5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</row>
    <row r="772" spans="1:15" ht="12.75">
      <c r="A772" s="5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</row>
    <row r="773" spans="1:15" ht="12.75">
      <c r="A773" s="5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</row>
    <row r="774" spans="1:15" ht="12.75">
      <c r="A774" s="5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</row>
    <row r="775" spans="1:15" ht="12.75">
      <c r="A775" s="5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</row>
    <row r="776" spans="1:15" ht="12.75">
      <c r="A776" s="5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</row>
    <row r="777" spans="1:15" ht="12.75">
      <c r="A777" s="5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</row>
    <row r="778" spans="1:15" ht="12.75">
      <c r="A778" s="5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</row>
    <row r="779" spans="1:15" ht="12.75">
      <c r="A779" s="5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</row>
    <row r="780" spans="1:15" ht="12.75">
      <c r="A780" s="5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</row>
    <row r="781" spans="1:15" ht="12.75">
      <c r="A781" s="5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</row>
    <row r="782" spans="1:15" ht="12.75">
      <c r="A782" s="5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</row>
    <row r="783" spans="1:15" ht="12.75">
      <c r="A783" s="5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</row>
    <row r="784" spans="1:15" ht="12.75">
      <c r="A784" s="5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</row>
    <row r="785" spans="1:15" ht="12.75">
      <c r="A785" s="5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</row>
    <row r="786" spans="1:15" ht="12.75">
      <c r="A786" s="5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</row>
    <row r="787" spans="1:15" ht="12.75">
      <c r="A787" s="5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</row>
    <row r="788" spans="1:15" ht="12.75">
      <c r="A788" s="5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</row>
    <row r="789" spans="1:15" ht="12.75">
      <c r="A789" s="5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</row>
    <row r="790" spans="1:15" ht="12.75">
      <c r="A790" s="5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</row>
    <row r="791" spans="1:15" ht="12.75">
      <c r="A791" s="5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</row>
    <row r="792" spans="1:15" ht="12.75">
      <c r="A792" s="5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</row>
    <row r="793" spans="1:15" ht="12.75">
      <c r="A793" s="5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</row>
    <row r="794" spans="1:15" ht="12.75">
      <c r="A794" s="5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</row>
    <row r="795" spans="1:15" ht="12.75">
      <c r="A795" s="5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</row>
    <row r="796" spans="1:15" ht="12.75">
      <c r="A796" s="5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</row>
    <row r="797" spans="1:15" ht="12.75">
      <c r="A797" s="5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</row>
    <row r="798" spans="1:15" ht="12.75">
      <c r="A798" s="5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</row>
    <row r="799" spans="1:15" ht="12.75">
      <c r="A799" s="5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</row>
    <row r="800" spans="1:15" ht="12.75">
      <c r="A800" s="5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</row>
    <row r="801" spans="1:15" ht="12.75">
      <c r="A801" s="5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</row>
    <row r="802" spans="1:15" ht="12.75">
      <c r="A802" s="5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</row>
    <row r="803" spans="1:15" ht="12.75">
      <c r="A803" s="5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</row>
    <row r="804" spans="1:15" ht="12.75">
      <c r="A804" s="5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</row>
    <row r="805" spans="1:15" ht="12.75">
      <c r="A805" s="5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</row>
    <row r="806" spans="1:15" ht="12.75">
      <c r="A806" s="5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</row>
    <row r="807" spans="1:15" ht="12.75">
      <c r="A807" s="5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</row>
    <row r="808" spans="1:15" ht="12.75">
      <c r="A808" s="5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</row>
    <row r="809" spans="1:15" ht="12.75">
      <c r="A809" s="5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</row>
    <row r="810" spans="1:15" ht="12.75">
      <c r="A810" s="5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</row>
    <row r="811" spans="1:15" ht="12.75">
      <c r="A811" s="5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</row>
    <row r="812" spans="1:15" ht="12.75">
      <c r="A812" s="5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</row>
    <row r="813" spans="1:15" ht="12.75">
      <c r="A813" s="5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</row>
    <row r="814" spans="1:15" ht="12.75">
      <c r="A814" s="5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</row>
    <row r="815" spans="1:15" ht="12.75">
      <c r="A815" s="5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</row>
    <row r="816" spans="1:15" ht="12.75">
      <c r="A816" s="5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</row>
    <row r="817" spans="1:15" ht="12.75">
      <c r="A817" s="5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</row>
    <row r="818" spans="1:15" ht="12.75">
      <c r="A818" s="5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</row>
    <row r="819" spans="1:15" ht="12.75">
      <c r="A819" s="5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</row>
    <row r="820" spans="1:15" ht="12.75">
      <c r="A820" s="5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</row>
    <row r="821" spans="1:15" ht="12.75">
      <c r="A821" s="5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</row>
    <row r="822" spans="1:15" ht="12.75">
      <c r="A822" s="5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</row>
    <row r="823" spans="1:15" ht="12.75">
      <c r="A823" s="5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</row>
    <row r="824" spans="1:15" ht="12.75">
      <c r="A824" s="5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</row>
    <row r="825" spans="1:15" ht="12.75">
      <c r="A825" s="5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</row>
    <row r="826" spans="1:15" ht="12.75">
      <c r="A826" s="5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</row>
    <row r="827" spans="1:15" ht="12.75">
      <c r="A827" s="5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</row>
    <row r="828" spans="1:15" ht="12.75">
      <c r="A828" s="5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</row>
    <row r="829" spans="1:15" ht="12.75">
      <c r="A829" s="5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</row>
    <row r="830" spans="1:15" ht="12.75">
      <c r="A830" s="5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</row>
    <row r="831" spans="1:15" ht="12.75">
      <c r="A831" s="5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</row>
    <row r="832" spans="1:15" ht="12.75">
      <c r="A832" s="5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</row>
    <row r="833" spans="1:15" ht="12.75">
      <c r="A833" s="5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</row>
    <row r="834" spans="1:15" ht="12.75">
      <c r="A834" s="5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</row>
    <row r="835" spans="1:15" ht="12.75">
      <c r="A835" s="5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</row>
    <row r="836" spans="1:15" ht="12.75">
      <c r="A836" s="5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</row>
    <row r="837" spans="1:15" ht="12.75">
      <c r="A837" s="5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</row>
    <row r="838" spans="1:15" ht="12.75">
      <c r="A838" s="5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</row>
    <row r="839" spans="1:15" ht="12.75">
      <c r="A839" s="5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</row>
    <row r="840" spans="1:15" ht="12.75">
      <c r="A840" s="5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</row>
    <row r="841" spans="1:15" ht="12.75">
      <c r="A841" s="5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</row>
    <row r="842" spans="1:15" ht="12.75">
      <c r="A842" s="5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</row>
    <row r="843" spans="1:15" ht="12.75">
      <c r="A843" s="5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</row>
    <row r="844" spans="1:15" ht="12.75">
      <c r="A844" s="5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</row>
    <row r="845" spans="1:15" ht="12.75">
      <c r="A845" s="5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</row>
    <row r="846" spans="1:15" ht="12.75">
      <c r="A846" s="5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</row>
    <row r="847" spans="1:15" ht="12.75">
      <c r="A847" s="5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</row>
    <row r="848" spans="1:15" ht="12.75">
      <c r="A848" s="5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</row>
    <row r="849" spans="1:15" ht="12.75">
      <c r="A849" s="5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</row>
    <row r="850" spans="1:15" ht="12.75">
      <c r="A850" s="5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</row>
    <row r="851" spans="1:15" ht="12.75">
      <c r="A851" s="5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</row>
    <row r="852" spans="1:15" ht="12.75">
      <c r="A852" s="5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</row>
    <row r="853" spans="1:15" ht="12.75">
      <c r="A853" s="5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</row>
    <row r="854" spans="1:15" ht="12.75">
      <c r="A854" s="5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</row>
    <row r="855" spans="1:15" ht="12.75">
      <c r="A855" s="5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</row>
    <row r="856" spans="1:15" ht="12.75">
      <c r="A856" s="5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</row>
    <row r="857" spans="1:15" ht="12.75">
      <c r="A857" s="5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</row>
    <row r="858" spans="1:15" ht="12.75">
      <c r="A858" s="5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</row>
    <row r="859" spans="1:15" ht="12.75">
      <c r="A859" s="5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</row>
    <row r="860" spans="1:15" ht="12.75">
      <c r="A860" s="5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</row>
    <row r="861" spans="1:15" ht="12.75">
      <c r="A861" s="5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</row>
    <row r="862" spans="1:15" ht="12.75">
      <c r="A862" s="5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</row>
    <row r="863" spans="1:15" ht="12.75">
      <c r="A863" s="5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</row>
    <row r="864" spans="1:15" ht="12.75">
      <c r="A864" s="5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</row>
    <row r="865" spans="1:15" ht="12.75">
      <c r="A865" s="5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</row>
    <row r="866" spans="1:15" ht="12.75">
      <c r="A866" s="5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</row>
    <row r="867" spans="1:15" ht="12.75">
      <c r="A867" s="5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</row>
    <row r="868" spans="1:15" ht="12.75">
      <c r="A868" s="5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</row>
    <row r="869" spans="1:15" ht="12.75">
      <c r="A869" s="5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</row>
    <row r="870" spans="1:15" ht="12.75">
      <c r="A870" s="5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</row>
    <row r="871" spans="1:15" ht="12.75">
      <c r="A871" s="5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</row>
    <row r="872" spans="1:15" ht="12.75">
      <c r="A872" s="5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</row>
    <row r="873" spans="1:15" ht="12.75">
      <c r="A873" s="5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</row>
    <row r="874" spans="1:15" ht="12.75">
      <c r="A874" s="5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</row>
    <row r="875" spans="1:15" ht="12.75">
      <c r="A875" s="5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</row>
    <row r="876" spans="1:15" ht="12.75">
      <c r="A876" s="5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</row>
    <row r="877" spans="1:15" ht="12.75">
      <c r="A877" s="5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</row>
    <row r="878" spans="1:15" ht="12.75">
      <c r="A878" s="5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</row>
    <row r="879" spans="1:15" ht="12.75">
      <c r="A879" s="5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</row>
    <row r="880" spans="1:15" ht="12.75">
      <c r="A880" s="5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</row>
    <row r="881" spans="1:15" ht="12.75">
      <c r="A881" s="5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</row>
    <row r="882" spans="1:15" ht="12.75">
      <c r="A882" s="5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</row>
    <row r="883" spans="1:15" ht="12.75">
      <c r="A883" s="5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</row>
    <row r="884" spans="1:15" ht="12.75">
      <c r="A884" s="5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</row>
    <row r="885" spans="1:15" ht="12.75">
      <c r="A885" s="5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</row>
    <row r="886" spans="1:15" ht="12.75">
      <c r="A886" s="5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</row>
    <row r="887" spans="1:15" ht="12.75">
      <c r="A887" s="5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</row>
    <row r="888" spans="1:15" ht="12.75">
      <c r="A888" s="5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</row>
    <row r="889" spans="1:15" ht="12.75">
      <c r="A889" s="5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</row>
    <row r="890" spans="1:15" ht="12.75">
      <c r="A890" s="5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</row>
    <row r="891" spans="1:15" ht="12.75">
      <c r="A891" s="5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</row>
    <row r="892" spans="1:15" ht="12.75">
      <c r="A892" s="5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</row>
    <row r="893" spans="1:15" ht="12.75">
      <c r="A893" s="5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</row>
    <row r="894" spans="1:15" ht="12.75">
      <c r="A894" s="5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</row>
    <row r="895" spans="1:15" ht="12.75">
      <c r="A895" s="5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</row>
    <row r="896" spans="1:15" ht="12.75">
      <c r="A896" s="5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</row>
    <row r="897" spans="1:15" ht="12.75">
      <c r="A897" s="5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</row>
    <row r="898" spans="1:15" ht="12.75">
      <c r="A898" s="5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</row>
    <row r="899" spans="1:15" ht="12.75">
      <c r="A899" s="5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</row>
    <row r="900" spans="1:15" ht="12.75">
      <c r="A900" s="5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</row>
    <row r="901" spans="1:15" ht="12.75">
      <c r="A901" s="5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</row>
    <row r="902" spans="1:15" ht="12.75">
      <c r="A902" s="5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</row>
    <row r="903" spans="1:15" ht="12.75">
      <c r="A903" s="5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</row>
    <row r="904" spans="1:15" ht="12.75">
      <c r="A904" s="5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</row>
    <row r="905" spans="1:15" ht="12.75">
      <c r="A905" s="5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</row>
    <row r="906" spans="1:15" ht="12.75">
      <c r="A906" s="5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</row>
    <row r="907" spans="1:15" ht="12.75">
      <c r="A907" s="5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</row>
    <row r="908" spans="1:15" ht="12.75">
      <c r="A908" s="5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</row>
    <row r="909" spans="1:15" ht="12.75">
      <c r="A909" s="5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</row>
    <row r="910" spans="1:15" ht="12.75">
      <c r="A910" s="5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</row>
    <row r="911" spans="1:15" ht="12.75">
      <c r="A911" s="5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</row>
    <row r="912" spans="1:15" ht="12.75">
      <c r="A912" s="5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</row>
    <row r="913" spans="1:15" ht="12.75">
      <c r="A913" s="5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</row>
    <row r="914" spans="1:15" ht="12.75">
      <c r="A914" s="5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</row>
    <row r="915" spans="1:15" ht="12.75">
      <c r="A915" s="5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</row>
    <row r="916" spans="1:15" ht="12.75">
      <c r="A916" s="5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</row>
    <row r="917" spans="1:15" ht="12.75">
      <c r="A917" s="5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</row>
    <row r="918" spans="1:15" ht="12.75">
      <c r="A918" s="5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</row>
    <row r="919" spans="1:15" ht="12.75">
      <c r="A919" s="5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</row>
    <row r="920" spans="1:15" ht="12.75">
      <c r="A920" s="5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</row>
    <row r="921" spans="1:15" ht="12.75">
      <c r="A921" s="5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</row>
    <row r="922" spans="1:15" ht="12.75">
      <c r="A922" s="5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</row>
    <row r="923" spans="1:15" ht="12.75">
      <c r="A923" s="5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</row>
    <row r="924" spans="1:15" ht="12.75">
      <c r="A924" s="5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</row>
    <row r="925" spans="1:15" ht="12.75">
      <c r="A925" s="5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</row>
    <row r="926" spans="1:15" ht="12.75">
      <c r="A926" s="5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</row>
    <row r="927" spans="1:15" ht="12.75">
      <c r="A927" s="5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</row>
    <row r="928" spans="1:15" ht="12.75">
      <c r="A928" s="5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</row>
    <row r="929" spans="1:15" ht="12.75">
      <c r="A929" s="5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</row>
    <row r="930" spans="1:15" ht="12.75">
      <c r="A930" s="5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</row>
    <row r="931" spans="1:15" ht="12.75">
      <c r="A931" s="5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</row>
    <row r="932" spans="1:15" ht="12.75">
      <c r="A932" s="5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</row>
    <row r="933" spans="1:15" ht="12.75">
      <c r="A933" s="5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</row>
    <row r="934" spans="1:15" ht="12.75">
      <c r="A934" s="5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</row>
    <row r="935" spans="1:15" ht="12.75">
      <c r="A935" s="5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</row>
    <row r="936" spans="1:15" ht="12.75">
      <c r="A936" s="5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</row>
    <row r="937" spans="1:15" ht="12.75">
      <c r="A937" s="5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</row>
    <row r="938" spans="1:15" ht="12.75">
      <c r="A938" s="5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</row>
    <row r="939" spans="1:15" ht="12.75">
      <c r="A939" s="5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</row>
    <row r="940" spans="1:15" ht="12.75">
      <c r="A940" s="5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</row>
    <row r="941" spans="1:15" ht="12.75">
      <c r="A941" s="5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</row>
    <row r="942" spans="1:15" ht="12.75">
      <c r="A942" s="5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</row>
    <row r="943" spans="1:15" ht="12.75">
      <c r="A943" s="5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</row>
    <row r="944" spans="1:15" ht="12.75">
      <c r="A944" s="5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</row>
    <row r="945" spans="1:15" ht="12.75">
      <c r="A945" s="5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</row>
    <row r="946" spans="1:15" ht="12.75">
      <c r="A946" s="5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</row>
    <row r="947" spans="1:15" ht="12.75">
      <c r="A947" s="5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</row>
    <row r="948" spans="1:15" ht="12.75">
      <c r="A948" s="5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</row>
    <row r="949" spans="1:15" ht="12.75">
      <c r="A949" s="5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</row>
    <row r="950" spans="1:15" ht="12.75">
      <c r="A950" s="5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</row>
    <row r="951" spans="1:15" ht="12.75">
      <c r="A951" s="5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</row>
    <row r="952" spans="1:15" ht="12.75">
      <c r="A952" s="5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</row>
    <row r="953" spans="1:15" ht="12.75">
      <c r="A953" s="5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</row>
    <row r="954" spans="1:15" ht="12.75">
      <c r="A954" s="5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</row>
    <row r="955" spans="1:15" ht="12.75">
      <c r="A955" s="5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</row>
    <row r="956" spans="1:15" ht="12.75">
      <c r="A956" s="5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</row>
    <row r="957" spans="1:15" ht="12.75">
      <c r="A957" s="5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</row>
    <row r="958" spans="1:15" ht="12.75">
      <c r="A958" s="5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</row>
    <row r="959" spans="1:15" ht="12.75">
      <c r="A959" s="5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</row>
    <row r="960" spans="1:15" ht="12.75">
      <c r="A960" s="5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</row>
    <row r="961" spans="1:15" ht="12.75">
      <c r="A961" s="5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</row>
    <row r="962" spans="1:15" ht="12.75">
      <c r="A962" s="5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</row>
    <row r="963" spans="1:15" ht="12.75">
      <c r="A963" s="5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</row>
    <row r="964" spans="1:15" ht="12.75">
      <c r="A964" s="5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</row>
    <row r="965" spans="1:15" ht="12.75">
      <c r="A965" s="5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</row>
    <row r="966" spans="1:15" ht="12.75">
      <c r="A966" s="5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</row>
    <row r="967" spans="1:15" ht="12.75">
      <c r="A967" s="5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</row>
    <row r="968" spans="1:15" ht="12.75">
      <c r="A968" s="5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</row>
    <row r="969" spans="1:15" ht="12.75">
      <c r="A969" s="5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</row>
    <row r="970" spans="1:15" ht="12.75">
      <c r="A970" s="5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</row>
    <row r="971" spans="1:15" ht="12.75">
      <c r="A971" s="5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</row>
    <row r="972" spans="1:15" ht="12.75">
      <c r="A972" s="5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</row>
    <row r="973" spans="1:15" ht="12.75">
      <c r="A973" s="5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</row>
    <row r="974" spans="1:15" ht="12.75">
      <c r="A974" s="5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</row>
    <row r="975" spans="1:15" ht="12.75">
      <c r="A975" s="5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</row>
    <row r="976" spans="1:15" ht="12.75">
      <c r="A976" s="5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</row>
    <row r="977" spans="1:15" ht="12.75">
      <c r="A977" s="5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</row>
    <row r="978" spans="1:15" ht="12.75">
      <c r="A978" s="5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</row>
    <row r="979" spans="1:15" ht="12.75">
      <c r="A979" s="5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</row>
    <row r="980" spans="1:15" ht="12.75">
      <c r="A980" s="5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</row>
    <row r="981" spans="1:15" ht="12.75">
      <c r="A981" s="5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</row>
    <row r="982" spans="1:15" ht="12.75">
      <c r="A982" s="5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</row>
    <row r="983" spans="1:15" ht="12.75">
      <c r="A983" s="5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</row>
    <row r="984" spans="1:15" ht="12.75">
      <c r="A984" s="5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</row>
    <row r="985" spans="1:15" ht="12.75">
      <c r="A985" s="5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</row>
    <row r="986" spans="1:15" ht="12.75">
      <c r="A986" s="5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</row>
    <row r="987" spans="1:15" ht="12.75">
      <c r="A987" s="5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</row>
    <row r="988" spans="1:15" ht="12.75">
      <c r="A988" s="5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</row>
    <row r="989" spans="1:15" ht="12.75">
      <c r="A989" s="5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</row>
    <row r="990" spans="1:15" ht="12.75">
      <c r="A990" s="5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</row>
    <row r="991" spans="1:15" ht="12.75">
      <c r="A991" s="5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</row>
    <row r="992" spans="1:15" ht="12.75">
      <c r="A992" s="5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</row>
    <row r="993" spans="1:15" ht="12.75">
      <c r="A993" s="5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</row>
    <row r="994" spans="1:15" ht="12.75">
      <c r="A994" s="5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</row>
    <row r="995" spans="1:15" ht="12.75">
      <c r="A995" s="5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</row>
    <row r="996" spans="1:15" ht="12.75">
      <c r="A996" s="5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</row>
    <row r="997" spans="1:15" ht="12.75">
      <c r="A997" s="5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</row>
    <row r="998" spans="1:15" ht="12.75">
      <c r="A998" s="5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</row>
    <row r="999" spans="1:15" ht="12.75">
      <c r="A999" s="5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</row>
    <row r="1000" spans="1:15" ht="12.75">
      <c r="A1000" s="5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</row>
    <row r="1001" spans="1:15" ht="12.75">
      <c r="A1001" s="5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</row>
    <row r="1002" spans="1:15" ht="12.75">
      <c r="A1002" s="5"/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</row>
    <row r="1003" spans="1:15" ht="12.75">
      <c r="A1003" s="5"/>
      <c r="B1003" s="3"/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3"/>
    </row>
    <row r="1004" spans="1:15" ht="12.75">
      <c r="A1004" s="5"/>
      <c r="B1004" s="3"/>
      <c r="C1004" s="3"/>
      <c r="D1004" s="3"/>
      <c r="E1004" s="3"/>
      <c r="F1004" s="3"/>
      <c r="G1004" s="3"/>
      <c r="H1004" s="3"/>
      <c r="I1004" s="3"/>
      <c r="J1004" s="3"/>
      <c r="K1004" s="3"/>
      <c r="L1004" s="3"/>
      <c r="M1004" s="3"/>
      <c r="N1004" s="3"/>
      <c r="O1004" s="3"/>
    </row>
    <row r="1005" spans="1:15" ht="12.75">
      <c r="A1005" s="5"/>
      <c r="B1005" s="3"/>
      <c r="C1005" s="3"/>
      <c r="D1005" s="3"/>
      <c r="E1005" s="3"/>
      <c r="F1005" s="3"/>
      <c r="G1005" s="3"/>
      <c r="H1005" s="3"/>
      <c r="I1005" s="3"/>
      <c r="J1005" s="3"/>
      <c r="K1005" s="3"/>
      <c r="L1005" s="3"/>
      <c r="M1005" s="3"/>
      <c r="N1005" s="3"/>
      <c r="O1005" s="3"/>
    </row>
    <row r="1006" spans="1:15" ht="12.75">
      <c r="A1006" s="5"/>
      <c r="B1006" s="3"/>
      <c r="C1006" s="3"/>
      <c r="D1006" s="3"/>
      <c r="E1006" s="3"/>
      <c r="F1006" s="3"/>
      <c r="G1006" s="3"/>
      <c r="H1006" s="3"/>
      <c r="I1006" s="3"/>
      <c r="J1006" s="3"/>
      <c r="K1006" s="3"/>
      <c r="L1006" s="3"/>
      <c r="M1006" s="3"/>
      <c r="N1006" s="3"/>
      <c r="O1006" s="3"/>
    </row>
    <row r="1007" spans="1:15" ht="12.75">
      <c r="A1007" s="5"/>
      <c r="B1007" s="3"/>
      <c r="C1007" s="3"/>
      <c r="D1007" s="3"/>
      <c r="E1007" s="3"/>
      <c r="F1007" s="3"/>
      <c r="G1007" s="3"/>
      <c r="H1007" s="3"/>
      <c r="I1007" s="3"/>
      <c r="J1007" s="3"/>
      <c r="K1007" s="3"/>
      <c r="L1007" s="3"/>
      <c r="M1007" s="3"/>
      <c r="N1007" s="3"/>
      <c r="O1007" s="3"/>
    </row>
    <row r="1008" spans="1:15" ht="12.75">
      <c r="A1008" s="5"/>
      <c r="B1008" s="3"/>
      <c r="C1008" s="3"/>
      <c r="D1008" s="3"/>
      <c r="E1008" s="3"/>
      <c r="F1008" s="3"/>
      <c r="G1008" s="3"/>
      <c r="H1008" s="3"/>
      <c r="I1008" s="3"/>
      <c r="J1008" s="3"/>
      <c r="K1008" s="3"/>
      <c r="L1008" s="3"/>
      <c r="M1008" s="3"/>
      <c r="N1008" s="3"/>
      <c r="O1008" s="3"/>
    </row>
    <row r="1009" spans="1:15" ht="12.75">
      <c r="A1009" s="5"/>
      <c r="B1009" s="3"/>
      <c r="C1009" s="3"/>
      <c r="D1009" s="3"/>
      <c r="E1009" s="3"/>
      <c r="F1009" s="3"/>
      <c r="G1009" s="3"/>
      <c r="H1009" s="3"/>
      <c r="I1009" s="3"/>
      <c r="J1009" s="3"/>
      <c r="K1009" s="3"/>
      <c r="L1009" s="3"/>
      <c r="M1009" s="3"/>
      <c r="N1009" s="3"/>
      <c r="O1009" s="3"/>
    </row>
    <row r="1010" spans="1:15" ht="12.75">
      <c r="A1010" s="5"/>
      <c r="B1010" s="3"/>
      <c r="C1010" s="3"/>
      <c r="D1010" s="3"/>
      <c r="E1010" s="3"/>
      <c r="F1010" s="3"/>
      <c r="G1010" s="3"/>
      <c r="H1010" s="3"/>
      <c r="I1010" s="3"/>
      <c r="J1010" s="3"/>
      <c r="K1010" s="3"/>
      <c r="L1010" s="3"/>
      <c r="M1010" s="3"/>
      <c r="N1010" s="3"/>
      <c r="O1010" s="3"/>
    </row>
    <row r="1011" spans="1:15" ht="12.75">
      <c r="A1011" s="5"/>
      <c r="B1011" s="3"/>
      <c r="C1011" s="3"/>
      <c r="D1011" s="3"/>
      <c r="E1011" s="3"/>
      <c r="F1011" s="3"/>
      <c r="G1011" s="3"/>
      <c r="H1011" s="3"/>
      <c r="I1011" s="3"/>
      <c r="J1011" s="3"/>
      <c r="K1011" s="3"/>
      <c r="L1011" s="3"/>
      <c r="M1011" s="3"/>
      <c r="N1011" s="3"/>
      <c r="O1011" s="3"/>
    </row>
    <row r="1012" spans="1:15" ht="12.75">
      <c r="A1012" s="5"/>
      <c r="B1012" s="3"/>
      <c r="C1012" s="3"/>
      <c r="D1012" s="3"/>
      <c r="E1012" s="3"/>
      <c r="F1012" s="3"/>
      <c r="G1012" s="3"/>
      <c r="H1012" s="3"/>
      <c r="I1012" s="3"/>
      <c r="J1012" s="3"/>
      <c r="K1012" s="3"/>
      <c r="L1012" s="3"/>
      <c r="M1012" s="3"/>
      <c r="N1012" s="3"/>
      <c r="O1012" s="3"/>
    </row>
    <row r="1013" spans="1:15" ht="12.75">
      <c r="A1013" s="5"/>
      <c r="B1013" s="3"/>
      <c r="C1013" s="3"/>
      <c r="D1013" s="3"/>
      <c r="E1013" s="3"/>
      <c r="F1013" s="3"/>
      <c r="G1013" s="3"/>
      <c r="H1013" s="3"/>
      <c r="I1013" s="3"/>
      <c r="J1013" s="3"/>
      <c r="K1013" s="3"/>
      <c r="L1013" s="3"/>
      <c r="M1013" s="3"/>
      <c r="N1013" s="3"/>
      <c r="O1013" s="3"/>
    </row>
    <row r="1014" spans="1:15" ht="12.75">
      <c r="A1014" s="5"/>
      <c r="B1014" s="3"/>
      <c r="C1014" s="3"/>
      <c r="D1014" s="3"/>
      <c r="E1014" s="3"/>
      <c r="F1014" s="3"/>
      <c r="G1014" s="3"/>
      <c r="H1014" s="3"/>
      <c r="I1014" s="3"/>
      <c r="J1014" s="3"/>
      <c r="K1014" s="3"/>
      <c r="L1014" s="3"/>
      <c r="M1014" s="3"/>
      <c r="N1014" s="3"/>
      <c r="O1014" s="3"/>
    </row>
    <row r="1015" spans="1:15" ht="12.75">
      <c r="A1015" s="5"/>
      <c r="B1015" s="3"/>
      <c r="C1015" s="3"/>
      <c r="D1015" s="3"/>
      <c r="E1015" s="3"/>
      <c r="F1015" s="3"/>
      <c r="G1015" s="3"/>
      <c r="H1015" s="3"/>
      <c r="I1015" s="3"/>
      <c r="J1015" s="3"/>
      <c r="K1015" s="3"/>
      <c r="L1015" s="3"/>
      <c r="M1015" s="3"/>
      <c r="N1015" s="3"/>
      <c r="O1015" s="3"/>
    </row>
    <row r="1016" spans="1:15" ht="12.75">
      <c r="A1016" s="5"/>
      <c r="B1016" s="3"/>
      <c r="C1016" s="3"/>
      <c r="D1016" s="3"/>
      <c r="E1016" s="3"/>
      <c r="F1016" s="3"/>
      <c r="G1016" s="3"/>
      <c r="H1016" s="3"/>
      <c r="I1016" s="3"/>
      <c r="J1016" s="3"/>
      <c r="K1016" s="3"/>
      <c r="L1016" s="3"/>
      <c r="M1016" s="3"/>
      <c r="N1016" s="3"/>
      <c r="O1016" s="3"/>
    </row>
    <row r="1017" spans="1:15" ht="12.75">
      <c r="A1017" s="5"/>
      <c r="B1017" s="3"/>
      <c r="C1017" s="3"/>
      <c r="D1017" s="3"/>
      <c r="E1017" s="3"/>
      <c r="F1017" s="3"/>
      <c r="G1017" s="3"/>
      <c r="H1017" s="3"/>
      <c r="I1017" s="3"/>
      <c r="J1017" s="3"/>
      <c r="K1017" s="3"/>
      <c r="L1017" s="3"/>
      <c r="M1017" s="3"/>
      <c r="N1017" s="3"/>
      <c r="O1017" s="3"/>
    </row>
    <row r="1018" spans="1:15" ht="12.75">
      <c r="A1018" s="5"/>
      <c r="B1018" s="3"/>
      <c r="C1018" s="3"/>
      <c r="D1018" s="3"/>
      <c r="E1018" s="3"/>
      <c r="F1018" s="3"/>
      <c r="G1018" s="3"/>
      <c r="H1018" s="3"/>
      <c r="I1018" s="3"/>
      <c r="J1018" s="3"/>
      <c r="K1018" s="3"/>
      <c r="L1018" s="3"/>
      <c r="M1018" s="3"/>
      <c r="N1018" s="3"/>
      <c r="O1018" s="3"/>
    </row>
    <row r="1019" spans="1:15" ht="12.75">
      <c r="A1019" s="5"/>
      <c r="B1019" s="3"/>
      <c r="C1019" s="3"/>
      <c r="D1019" s="3"/>
      <c r="E1019" s="3"/>
      <c r="F1019" s="3"/>
      <c r="G1019" s="3"/>
      <c r="H1019" s="3"/>
      <c r="I1019" s="3"/>
      <c r="J1019" s="3"/>
      <c r="K1019" s="3"/>
      <c r="L1019" s="3"/>
      <c r="M1019" s="3"/>
      <c r="N1019" s="3"/>
      <c r="O1019" s="3"/>
    </row>
    <row r="1020" spans="1:15" ht="12.75">
      <c r="A1020" s="5"/>
      <c r="B1020" s="3"/>
      <c r="C1020" s="3"/>
      <c r="D1020" s="3"/>
      <c r="E1020" s="3"/>
      <c r="F1020" s="3"/>
      <c r="G1020" s="3"/>
      <c r="H1020" s="3"/>
      <c r="I1020" s="3"/>
      <c r="J1020" s="3"/>
      <c r="K1020" s="3"/>
      <c r="L1020" s="3"/>
      <c r="M1020" s="3"/>
      <c r="N1020" s="3"/>
      <c r="O1020" s="3"/>
    </row>
    <row r="1021" spans="1:15" ht="12.75">
      <c r="A1021" s="5"/>
      <c r="B1021" s="3"/>
      <c r="C1021" s="3"/>
      <c r="D1021" s="3"/>
      <c r="E1021" s="3"/>
      <c r="F1021" s="3"/>
      <c r="G1021" s="3"/>
      <c r="H1021" s="3"/>
      <c r="I1021" s="3"/>
      <c r="J1021" s="3"/>
      <c r="K1021" s="3"/>
      <c r="L1021" s="3"/>
      <c r="M1021" s="3"/>
      <c r="N1021" s="3"/>
      <c r="O1021" s="3"/>
    </row>
    <row r="1022" spans="1:15" ht="12.75">
      <c r="A1022" s="5"/>
      <c r="B1022" s="3"/>
      <c r="C1022" s="3"/>
      <c r="D1022" s="3"/>
      <c r="E1022" s="3"/>
      <c r="F1022" s="3"/>
      <c r="G1022" s="3"/>
      <c r="H1022" s="3"/>
      <c r="I1022" s="3"/>
      <c r="J1022" s="3"/>
      <c r="K1022" s="3"/>
      <c r="L1022" s="3"/>
      <c r="M1022" s="3"/>
      <c r="N1022" s="3"/>
      <c r="O1022" s="3"/>
    </row>
    <row r="1023" spans="1:15" ht="12.75">
      <c r="A1023" s="5"/>
      <c r="B1023" s="3"/>
      <c r="C1023" s="3"/>
      <c r="D1023" s="3"/>
      <c r="E1023" s="3"/>
      <c r="F1023" s="3"/>
      <c r="G1023" s="3"/>
      <c r="H1023" s="3"/>
      <c r="I1023" s="3"/>
      <c r="J1023" s="3"/>
      <c r="K1023" s="3"/>
      <c r="L1023" s="3"/>
      <c r="M1023" s="3"/>
      <c r="N1023" s="3"/>
      <c r="O1023" s="3"/>
    </row>
    <row r="1024" spans="1:15" ht="12.75">
      <c r="A1024" s="5"/>
      <c r="B1024" s="3"/>
      <c r="C1024" s="3"/>
      <c r="D1024" s="3"/>
      <c r="E1024" s="3"/>
      <c r="F1024" s="3"/>
      <c r="G1024" s="3"/>
      <c r="H1024" s="3"/>
      <c r="I1024" s="3"/>
      <c r="J1024" s="3"/>
      <c r="K1024" s="3"/>
      <c r="L1024" s="3"/>
      <c r="M1024" s="3"/>
      <c r="N1024" s="3"/>
      <c r="O1024" s="3"/>
    </row>
    <row r="1025" spans="1:15" ht="12.75">
      <c r="A1025" s="5"/>
      <c r="B1025" s="3"/>
      <c r="C1025" s="3"/>
      <c r="D1025" s="3"/>
      <c r="E1025" s="3"/>
      <c r="F1025" s="3"/>
      <c r="G1025" s="3"/>
      <c r="H1025" s="3"/>
      <c r="I1025" s="3"/>
      <c r="J1025" s="3"/>
      <c r="K1025" s="3"/>
      <c r="L1025" s="3"/>
      <c r="M1025" s="3"/>
      <c r="N1025" s="3"/>
      <c r="O1025" s="3"/>
    </row>
    <row r="1026" spans="1:15" ht="12.75">
      <c r="A1026" s="5"/>
      <c r="B1026" s="3"/>
      <c r="C1026" s="3"/>
      <c r="D1026" s="3"/>
      <c r="E1026" s="3"/>
      <c r="F1026" s="3"/>
      <c r="G1026" s="3"/>
      <c r="H1026" s="3"/>
      <c r="I1026" s="3"/>
      <c r="J1026" s="3"/>
      <c r="K1026" s="3"/>
      <c r="L1026" s="3"/>
      <c r="M1026" s="3"/>
      <c r="N1026" s="3"/>
      <c r="O1026" s="3"/>
    </row>
    <row r="1027" spans="1:15" ht="12.75">
      <c r="A1027" s="5"/>
      <c r="B1027" s="3"/>
      <c r="C1027" s="3"/>
      <c r="D1027" s="3"/>
      <c r="E1027" s="3"/>
      <c r="F1027" s="3"/>
      <c r="G1027" s="3"/>
      <c r="H1027" s="3"/>
      <c r="I1027" s="3"/>
      <c r="J1027" s="3"/>
      <c r="K1027" s="3"/>
      <c r="L1027" s="3"/>
      <c r="M1027" s="3"/>
      <c r="N1027" s="3"/>
      <c r="O1027" s="3"/>
    </row>
    <row r="1028" spans="1:15" ht="12.75">
      <c r="A1028" s="5"/>
      <c r="B1028" s="3"/>
      <c r="C1028" s="3"/>
      <c r="D1028" s="3"/>
      <c r="E1028" s="3"/>
      <c r="F1028" s="3"/>
      <c r="G1028" s="3"/>
      <c r="H1028" s="3"/>
      <c r="I1028" s="3"/>
      <c r="J1028" s="3"/>
      <c r="K1028" s="3"/>
      <c r="L1028" s="3"/>
      <c r="M1028" s="3"/>
      <c r="N1028" s="3"/>
      <c r="O1028" s="3"/>
    </row>
    <row r="1029" spans="1:15" ht="12.75">
      <c r="A1029" s="5"/>
      <c r="B1029" s="3"/>
      <c r="C1029" s="3"/>
      <c r="D1029" s="3"/>
      <c r="E1029" s="3"/>
      <c r="F1029" s="3"/>
      <c r="G1029" s="3"/>
      <c r="H1029" s="3"/>
      <c r="I1029" s="3"/>
      <c r="J1029" s="3"/>
      <c r="K1029" s="3"/>
      <c r="L1029" s="3"/>
      <c r="M1029" s="3"/>
      <c r="N1029" s="3"/>
      <c r="O1029" s="3"/>
    </row>
    <row r="1030" spans="1:15" ht="12.75">
      <c r="A1030" s="5"/>
      <c r="B1030" s="3"/>
      <c r="C1030" s="3"/>
      <c r="D1030" s="3"/>
      <c r="E1030" s="3"/>
      <c r="F1030" s="3"/>
      <c r="G1030" s="3"/>
      <c r="H1030" s="3"/>
      <c r="I1030" s="3"/>
      <c r="J1030" s="3"/>
      <c r="K1030" s="3"/>
      <c r="L1030" s="3"/>
      <c r="M1030" s="3"/>
      <c r="N1030" s="3"/>
      <c r="O1030" s="3"/>
    </row>
    <row r="1031" spans="1:15" ht="12.75">
      <c r="A1031" s="5"/>
      <c r="B1031" s="3"/>
      <c r="C1031" s="3"/>
      <c r="D1031" s="3"/>
      <c r="E1031" s="3"/>
      <c r="F1031" s="3"/>
      <c r="G1031" s="3"/>
      <c r="H1031" s="3"/>
      <c r="I1031" s="3"/>
      <c r="J1031" s="3"/>
      <c r="K1031" s="3"/>
      <c r="L1031" s="3"/>
      <c r="M1031" s="3"/>
      <c r="N1031" s="3"/>
      <c r="O1031" s="3"/>
    </row>
    <row r="1032" spans="1:15" ht="12.75">
      <c r="A1032" s="5"/>
      <c r="B1032" s="3"/>
      <c r="C1032" s="3"/>
      <c r="D1032" s="3"/>
      <c r="E1032" s="3"/>
      <c r="F1032" s="3"/>
      <c r="G1032" s="3"/>
      <c r="H1032" s="3"/>
      <c r="I1032" s="3"/>
      <c r="J1032" s="3"/>
      <c r="K1032" s="3"/>
      <c r="L1032" s="3"/>
      <c r="M1032" s="3"/>
      <c r="N1032" s="3"/>
      <c r="O1032" s="3"/>
    </row>
    <row r="1033" spans="1:15" ht="12.75">
      <c r="A1033" s="5"/>
      <c r="B1033" s="3"/>
      <c r="C1033" s="3"/>
      <c r="D1033" s="3"/>
      <c r="E1033" s="3"/>
      <c r="F1033" s="3"/>
      <c r="G1033" s="3"/>
      <c r="H1033" s="3"/>
      <c r="I1033" s="3"/>
      <c r="J1033" s="3"/>
      <c r="K1033" s="3"/>
      <c r="L1033" s="3"/>
      <c r="M1033" s="3"/>
      <c r="N1033" s="3"/>
      <c r="O1033" s="3"/>
    </row>
    <row r="1034" spans="1:15" ht="12.75">
      <c r="A1034" s="5"/>
      <c r="B1034" s="3"/>
      <c r="C1034" s="3"/>
      <c r="D1034" s="3"/>
      <c r="E1034" s="3"/>
      <c r="F1034" s="3"/>
      <c r="G1034" s="3"/>
      <c r="H1034" s="3"/>
      <c r="I1034" s="3"/>
      <c r="J1034" s="3"/>
      <c r="K1034" s="3"/>
      <c r="L1034" s="3"/>
      <c r="M1034" s="3"/>
      <c r="N1034" s="3"/>
      <c r="O1034" s="3"/>
    </row>
    <row r="1035" spans="1:15" ht="12.75">
      <c r="A1035" s="5"/>
      <c r="B1035" s="3"/>
      <c r="C1035" s="3"/>
      <c r="D1035" s="3"/>
      <c r="E1035" s="3"/>
      <c r="F1035" s="3"/>
      <c r="G1035" s="3"/>
      <c r="H1035" s="3"/>
      <c r="I1035" s="3"/>
      <c r="J1035" s="3"/>
      <c r="K1035" s="3"/>
      <c r="L1035" s="3"/>
      <c r="M1035" s="3"/>
      <c r="N1035" s="3"/>
      <c r="O1035" s="3"/>
    </row>
    <row r="1036" spans="1:15" ht="12.75">
      <c r="A1036" s="5"/>
      <c r="B1036" s="3"/>
      <c r="C1036" s="3"/>
      <c r="D1036" s="3"/>
      <c r="E1036" s="3"/>
      <c r="F1036" s="3"/>
      <c r="G1036" s="3"/>
      <c r="H1036" s="3"/>
      <c r="I1036" s="3"/>
      <c r="J1036" s="3"/>
      <c r="K1036" s="3"/>
      <c r="L1036" s="3"/>
      <c r="M1036" s="3"/>
      <c r="N1036" s="3"/>
      <c r="O1036" s="3"/>
    </row>
    <row r="1037" spans="1:15" ht="12.75">
      <c r="A1037" s="5"/>
      <c r="B1037" s="3"/>
      <c r="C1037" s="3"/>
      <c r="D1037" s="3"/>
      <c r="E1037" s="3"/>
      <c r="F1037" s="3"/>
      <c r="G1037" s="3"/>
      <c r="H1037" s="3"/>
      <c r="I1037" s="3"/>
      <c r="J1037" s="3"/>
      <c r="K1037" s="3"/>
      <c r="L1037" s="3"/>
      <c r="M1037" s="3"/>
      <c r="N1037" s="3"/>
      <c r="O1037" s="3"/>
    </row>
    <row r="1038" spans="1:15" ht="12.75">
      <c r="A1038" s="5"/>
      <c r="B1038" s="3"/>
      <c r="C1038" s="3"/>
      <c r="D1038" s="3"/>
      <c r="E1038" s="3"/>
      <c r="F1038" s="3"/>
      <c r="G1038" s="3"/>
      <c r="H1038" s="3"/>
      <c r="I1038" s="3"/>
      <c r="J1038" s="3"/>
      <c r="K1038" s="3"/>
      <c r="L1038" s="3"/>
      <c r="M1038" s="3"/>
      <c r="N1038" s="3"/>
      <c r="O1038" s="3"/>
    </row>
    <row r="1039" spans="1:15" ht="12.75">
      <c r="A1039" s="5"/>
      <c r="B1039" s="3"/>
      <c r="C1039" s="3"/>
      <c r="D1039" s="3"/>
      <c r="E1039" s="3"/>
      <c r="F1039" s="3"/>
      <c r="G1039" s="3"/>
      <c r="H1039" s="3"/>
      <c r="I1039" s="3"/>
      <c r="J1039" s="3"/>
      <c r="K1039" s="3"/>
      <c r="L1039" s="3"/>
      <c r="M1039" s="3"/>
      <c r="N1039" s="3"/>
      <c r="O1039" s="3"/>
    </row>
    <row r="1040" spans="1:15" ht="12.75">
      <c r="A1040" s="5"/>
      <c r="B1040" s="3"/>
      <c r="C1040" s="3"/>
      <c r="D1040" s="3"/>
      <c r="E1040" s="3"/>
      <c r="F1040" s="3"/>
      <c r="G1040" s="3"/>
      <c r="H1040" s="3"/>
      <c r="I1040" s="3"/>
      <c r="J1040" s="3"/>
      <c r="K1040" s="3"/>
      <c r="L1040" s="3"/>
      <c r="M1040" s="3"/>
      <c r="N1040" s="3"/>
      <c r="O1040" s="3"/>
    </row>
    <row r="1041" spans="1:15" ht="12.75">
      <c r="A1041" s="5"/>
      <c r="B1041" s="3"/>
      <c r="C1041" s="3"/>
      <c r="D1041" s="3"/>
      <c r="E1041" s="3"/>
      <c r="F1041" s="3"/>
      <c r="G1041" s="3"/>
      <c r="H1041" s="3"/>
      <c r="I1041" s="3"/>
      <c r="J1041" s="3"/>
      <c r="K1041" s="3"/>
      <c r="L1041" s="3"/>
      <c r="M1041" s="3"/>
      <c r="N1041" s="3"/>
      <c r="O1041" s="3"/>
    </row>
    <row r="1042" spans="1:15" ht="12.75">
      <c r="A1042" s="5"/>
      <c r="B1042" s="3"/>
      <c r="C1042" s="3"/>
      <c r="D1042" s="3"/>
      <c r="E1042" s="3"/>
      <c r="F1042" s="3"/>
      <c r="G1042" s="3"/>
      <c r="H1042" s="3"/>
      <c r="I1042" s="3"/>
      <c r="J1042" s="3"/>
      <c r="K1042" s="3"/>
      <c r="L1042" s="3"/>
      <c r="M1042" s="3"/>
      <c r="N1042" s="3"/>
      <c r="O1042" s="3"/>
    </row>
    <row r="1043" spans="1:15" ht="12.75">
      <c r="A1043" s="5"/>
      <c r="B1043" s="3"/>
      <c r="C1043" s="3"/>
      <c r="D1043" s="3"/>
      <c r="E1043" s="3"/>
      <c r="F1043" s="3"/>
      <c r="G1043" s="3"/>
      <c r="H1043" s="3"/>
      <c r="I1043" s="3"/>
      <c r="J1043" s="3"/>
      <c r="K1043" s="3"/>
      <c r="L1043" s="3"/>
      <c r="M1043" s="3"/>
      <c r="N1043" s="3"/>
      <c r="O1043" s="3"/>
    </row>
    <row r="1044" spans="1:15" ht="12.75">
      <c r="A1044" s="5"/>
      <c r="B1044" s="3"/>
      <c r="C1044" s="3"/>
      <c r="D1044" s="3"/>
      <c r="E1044" s="3"/>
      <c r="F1044" s="3"/>
      <c r="G1044" s="3"/>
      <c r="H1044" s="3"/>
      <c r="I1044" s="3"/>
      <c r="J1044" s="3"/>
      <c r="K1044" s="3"/>
      <c r="L1044" s="3"/>
      <c r="M1044" s="3"/>
      <c r="N1044" s="3"/>
      <c r="O1044" s="3"/>
    </row>
    <row r="1045" spans="1:15" ht="12.75">
      <c r="A1045" s="5"/>
      <c r="B1045" s="3"/>
      <c r="C1045" s="3"/>
      <c r="D1045" s="3"/>
      <c r="E1045" s="3"/>
      <c r="F1045" s="3"/>
      <c r="G1045" s="3"/>
      <c r="H1045" s="3"/>
      <c r="I1045" s="3"/>
      <c r="J1045" s="3"/>
      <c r="K1045" s="3"/>
      <c r="L1045" s="3"/>
      <c r="M1045" s="3"/>
      <c r="N1045" s="3"/>
      <c r="O1045" s="3"/>
    </row>
    <row r="1046" spans="1:15" ht="12.75">
      <c r="A1046" s="5"/>
      <c r="B1046" s="3"/>
      <c r="C1046" s="3"/>
      <c r="D1046" s="3"/>
      <c r="E1046" s="3"/>
      <c r="F1046" s="3"/>
      <c r="G1046" s="3"/>
      <c r="H1046" s="3"/>
      <c r="I1046" s="3"/>
      <c r="J1046" s="3"/>
      <c r="K1046" s="3"/>
      <c r="L1046" s="3"/>
      <c r="M1046" s="3"/>
      <c r="N1046" s="3"/>
      <c r="O1046" s="3"/>
    </row>
    <row r="1047" spans="1:15" ht="12.75">
      <c r="A1047" s="5"/>
      <c r="B1047" s="3"/>
      <c r="C1047" s="3"/>
      <c r="D1047" s="3"/>
      <c r="E1047" s="3"/>
      <c r="F1047" s="3"/>
      <c r="G1047" s="3"/>
      <c r="H1047" s="3"/>
      <c r="I1047" s="3"/>
      <c r="J1047" s="3"/>
      <c r="K1047" s="3"/>
      <c r="L1047" s="3"/>
      <c r="M1047" s="3"/>
      <c r="N1047" s="3"/>
      <c r="O1047" s="3"/>
    </row>
    <row r="1048" spans="1:15" ht="12.75">
      <c r="A1048" s="5"/>
      <c r="B1048" s="3"/>
      <c r="C1048" s="3"/>
      <c r="D1048" s="3"/>
      <c r="E1048" s="3"/>
      <c r="F1048" s="3"/>
      <c r="G1048" s="3"/>
      <c r="H1048" s="3"/>
      <c r="I1048" s="3"/>
      <c r="J1048" s="3"/>
      <c r="K1048" s="3"/>
      <c r="L1048" s="3"/>
      <c r="M1048" s="3"/>
      <c r="N1048" s="3"/>
      <c r="O1048" s="3"/>
    </row>
    <row r="1049" spans="1:15" ht="12.75">
      <c r="A1049" s="5"/>
      <c r="B1049" s="3"/>
      <c r="C1049" s="3"/>
      <c r="D1049" s="3"/>
      <c r="E1049" s="3"/>
      <c r="F1049" s="3"/>
      <c r="G1049" s="3"/>
      <c r="H1049" s="3"/>
      <c r="I1049" s="3"/>
      <c r="J1049" s="3"/>
      <c r="K1049" s="3"/>
      <c r="L1049" s="3"/>
      <c r="M1049" s="3"/>
      <c r="N1049" s="3"/>
      <c r="O1049" s="3"/>
    </row>
    <row r="1050" spans="1:15" ht="12.75">
      <c r="A1050" s="5"/>
      <c r="B1050" s="3"/>
      <c r="C1050" s="3"/>
      <c r="D1050" s="3"/>
      <c r="E1050" s="3"/>
      <c r="F1050" s="3"/>
      <c r="G1050" s="3"/>
      <c r="H1050" s="3"/>
      <c r="I1050" s="3"/>
      <c r="J1050" s="3"/>
      <c r="K1050" s="3"/>
      <c r="L1050" s="3"/>
      <c r="M1050" s="3"/>
      <c r="N1050" s="3"/>
      <c r="O1050" s="3"/>
    </row>
    <row r="1051" spans="1:15" ht="12.75">
      <c r="A1051" s="5"/>
      <c r="B1051" s="3"/>
      <c r="C1051" s="3"/>
      <c r="D1051" s="3"/>
      <c r="E1051" s="3"/>
      <c r="F1051" s="3"/>
      <c r="G1051" s="3"/>
      <c r="H1051" s="3"/>
      <c r="I1051" s="3"/>
      <c r="J1051" s="3"/>
      <c r="K1051" s="3"/>
      <c r="L1051" s="3"/>
      <c r="M1051" s="3"/>
      <c r="N1051" s="3"/>
      <c r="O1051" s="3"/>
    </row>
    <row r="1052" spans="1:15" ht="12.75">
      <c r="A1052" s="5"/>
      <c r="B1052" s="3"/>
      <c r="C1052" s="3"/>
      <c r="D1052" s="3"/>
      <c r="E1052" s="3"/>
      <c r="F1052" s="3"/>
      <c r="G1052" s="3"/>
      <c r="H1052" s="3"/>
      <c r="I1052" s="3"/>
      <c r="J1052" s="3"/>
      <c r="K1052" s="3"/>
      <c r="L1052" s="3"/>
      <c r="M1052" s="3"/>
      <c r="N1052" s="3"/>
      <c r="O1052" s="3"/>
    </row>
    <row r="1053" spans="1:15" ht="12.75">
      <c r="A1053" s="5"/>
      <c r="B1053" s="3"/>
      <c r="C1053" s="3"/>
      <c r="D1053" s="3"/>
      <c r="E1053" s="3"/>
      <c r="F1053" s="3"/>
      <c r="G1053" s="3"/>
      <c r="H1053" s="3"/>
      <c r="I1053" s="3"/>
      <c r="J1053" s="3"/>
      <c r="K1053" s="3"/>
      <c r="L1053" s="3"/>
      <c r="M1053" s="3"/>
      <c r="N1053" s="3"/>
      <c r="O1053" s="3"/>
    </row>
    <row r="1054" spans="1:15" ht="12.75">
      <c r="A1054" s="5"/>
      <c r="B1054" s="3"/>
      <c r="C1054" s="3"/>
      <c r="D1054" s="3"/>
      <c r="E1054" s="3"/>
      <c r="F1054" s="3"/>
      <c r="G1054" s="3"/>
      <c r="H1054" s="3"/>
      <c r="I1054" s="3"/>
      <c r="J1054" s="3"/>
      <c r="K1054" s="3"/>
      <c r="L1054" s="3"/>
      <c r="M1054" s="3"/>
      <c r="N1054" s="3"/>
      <c r="O1054" s="3"/>
    </row>
    <row r="1055" spans="1:15" ht="12.75">
      <c r="A1055" s="5"/>
      <c r="B1055" s="3"/>
      <c r="C1055" s="3"/>
      <c r="D1055" s="3"/>
      <c r="E1055" s="3"/>
      <c r="F1055" s="3"/>
      <c r="G1055" s="3"/>
      <c r="H1055" s="3"/>
      <c r="I1055" s="3"/>
      <c r="J1055" s="3"/>
      <c r="K1055" s="3"/>
      <c r="L1055" s="3"/>
      <c r="M1055" s="3"/>
      <c r="N1055" s="3"/>
      <c r="O1055" s="3"/>
    </row>
    <row r="1056" spans="1:15" ht="12.75">
      <c r="A1056" s="5"/>
      <c r="B1056" s="3"/>
      <c r="C1056" s="3"/>
      <c r="D1056" s="3"/>
      <c r="E1056" s="3"/>
      <c r="F1056" s="3"/>
      <c r="G1056" s="3"/>
      <c r="H1056" s="3"/>
      <c r="I1056" s="3"/>
      <c r="J1056" s="3"/>
      <c r="K1056" s="3"/>
      <c r="L1056" s="3"/>
      <c r="M1056" s="3"/>
      <c r="N1056" s="3"/>
      <c r="O1056" s="3"/>
    </row>
    <row r="1057" spans="1:15" ht="12.75">
      <c r="A1057" s="5"/>
      <c r="B1057" s="3"/>
      <c r="C1057" s="3"/>
      <c r="D1057" s="3"/>
      <c r="E1057" s="3"/>
      <c r="F1057" s="3"/>
      <c r="G1057" s="3"/>
      <c r="H1057" s="3"/>
      <c r="I1057" s="3"/>
      <c r="J1057" s="3"/>
      <c r="K1057" s="3"/>
      <c r="L1057" s="3"/>
      <c r="M1057" s="3"/>
      <c r="N1057" s="3"/>
      <c r="O1057" s="3"/>
    </row>
    <row r="1058" spans="1:15" ht="12.75">
      <c r="A1058" s="5"/>
      <c r="B1058" s="3"/>
      <c r="C1058" s="3"/>
      <c r="D1058" s="3"/>
      <c r="E1058" s="3"/>
      <c r="F1058" s="3"/>
      <c r="G1058" s="3"/>
      <c r="H1058" s="3"/>
      <c r="I1058" s="3"/>
      <c r="J1058" s="3"/>
      <c r="K1058" s="3"/>
      <c r="L1058" s="3"/>
      <c r="M1058" s="3"/>
      <c r="N1058" s="3"/>
      <c r="O1058" s="3"/>
    </row>
    <row r="1059" spans="1:15" ht="12.75">
      <c r="A1059" s="5"/>
      <c r="B1059" s="3"/>
      <c r="C1059" s="3"/>
      <c r="D1059" s="3"/>
      <c r="E1059" s="3"/>
      <c r="F1059" s="3"/>
      <c r="G1059" s="3"/>
      <c r="H1059" s="3"/>
      <c r="I1059" s="3"/>
      <c r="J1059" s="3"/>
      <c r="K1059" s="3"/>
      <c r="L1059" s="3"/>
      <c r="M1059" s="3"/>
      <c r="N1059" s="3"/>
      <c r="O1059" s="3"/>
    </row>
    <row r="1060" spans="1:15" ht="12.75">
      <c r="A1060" s="5"/>
      <c r="B1060" s="3"/>
      <c r="C1060" s="3"/>
      <c r="D1060" s="3"/>
      <c r="E1060" s="3"/>
      <c r="F1060" s="3"/>
      <c r="G1060" s="3"/>
      <c r="H1060" s="3"/>
      <c r="I1060" s="3"/>
      <c r="J1060" s="3"/>
      <c r="K1060" s="3"/>
      <c r="L1060" s="3"/>
      <c r="M1060" s="3"/>
      <c r="N1060" s="3"/>
      <c r="O1060" s="3"/>
    </row>
    <row r="1061" spans="1:15" ht="12.75">
      <c r="A1061" s="5"/>
      <c r="B1061" s="3"/>
      <c r="C1061" s="3"/>
      <c r="D1061" s="3"/>
      <c r="E1061" s="3"/>
      <c r="F1061" s="3"/>
      <c r="G1061" s="3"/>
      <c r="H1061" s="3"/>
      <c r="I1061" s="3"/>
      <c r="J1061" s="3"/>
      <c r="K1061" s="3"/>
      <c r="L1061" s="3"/>
      <c r="M1061" s="3"/>
      <c r="N1061" s="3"/>
      <c r="O1061" s="3"/>
    </row>
    <row r="1062" spans="1:15" ht="12.75">
      <c r="A1062" s="5"/>
      <c r="B1062" s="3"/>
      <c r="C1062" s="3"/>
      <c r="D1062" s="3"/>
      <c r="E1062" s="3"/>
      <c r="F1062" s="3"/>
      <c r="G1062" s="3"/>
      <c r="H1062" s="3"/>
      <c r="I1062" s="3"/>
      <c r="J1062" s="3"/>
      <c r="K1062" s="3"/>
      <c r="L1062" s="3"/>
      <c r="M1062" s="3"/>
      <c r="N1062" s="3"/>
      <c r="O1062" s="3"/>
    </row>
    <row r="1063" spans="1:15" ht="12.75">
      <c r="A1063" s="5"/>
      <c r="B1063" s="3"/>
      <c r="C1063" s="3"/>
      <c r="D1063" s="3"/>
      <c r="E1063" s="3"/>
      <c r="F1063" s="3"/>
      <c r="G1063" s="3"/>
      <c r="H1063" s="3"/>
      <c r="I1063" s="3"/>
      <c r="J1063" s="3"/>
      <c r="K1063" s="3"/>
      <c r="L1063" s="3"/>
      <c r="M1063" s="3"/>
      <c r="N1063" s="3"/>
      <c r="O1063" s="3"/>
    </row>
    <row r="1064" spans="1:15" ht="12.75">
      <c r="A1064" s="5"/>
      <c r="B1064" s="3"/>
      <c r="C1064" s="3"/>
      <c r="D1064" s="3"/>
      <c r="E1064" s="3"/>
      <c r="F1064" s="3"/>
      <c r="G1064" s="3"/>
      <c r="H1064" s="3"/>
      <c r="I1064" s="3"/>
      <c r="J1064" s="3"/>
      <c r="K1064" s="3"/>
      <c r="L1064" s="3"/>
      <c r="M1064" s="3"/>
      <c r="N1064" s="3"/>
      <c r="O1064" s="3"/>
    </row>
    <row r="1065" spans="1:15" ht="12.75">
      <c r="A1065" s="5"/>
      <c r="B1065" s="3"/>
      <c r="C1065" s="3"/>
      <c r="D1065" s="3"/>
      <c r="E1065" s="3"/>
      <c r="F1065" s="3"/>
      <c r="G1065" s="3"/>
      <c r="H1065" s="3"/>
      <c r="I1065" s="3"/>
      <c r="J1065" s="3"/>
      <c r="K1065" s="3"/>
      <c r="L1065" s="3"/>
      <c r="M1065" s="3"/>
      <c r="N1065" s="3"/>
      <c r="O1065" s="3"/>
    </row>
    <row r="1066" spans="1:15" ht="12.75">
      <c r="A1066" s="5"/>
      <c r="B1066" s="3"/>
      <c r="C1066" s="3"/>
      <c r="D1066" s="3"/>
      <c r="E1066" s="3"/>
      <c r="F1066" s="3"/>
      <c r="G1066" s="3"/>
      <c r="H1066" s="3"/>
      <c r="I1066" s="3"/>
      <c r="J1066" s="3"/>
      <c r="K1066" s="3"/>
      <c r="L1066" s="3"/>
      <c r="M1066" s="3"/>
      <c r="N1066" s="3"/>
      <c r="O1066" s="3"/>
    </row>
    <row r="1067" spans="1:15" ht="12.75">
      <c r="A1067" s="5"/>
      <c r="B1067" s="3"/>
      <c r="C1067" s="3"/>
      <c r="D1067" s="3"/>
      <c r="E1067" s="3"/>
      <c r="F1067" s="3"/>
      <c r="G1067" s="3"/>
      <c r="H1067" s="3"/>
      <c r="I1067" s="3"/>
      <c r="J1067" s="3"/>
      <c r="K1067" s="3"/>
      <c r="L1067" s="3"/>
      <c r="M1067" s="3"/>
      <c r="N1067" s="3"/>
      <c r="O1067" s="3"/>
    </row>
    <row r="1068" spans="1:15" ht="12.75">
      <c r="A1068" s="5"/>
      <c r="B1068" s="3"/>
      <c r="C1068" s="3"/>
      <c r="D1068" s="3"/>
      <c r="E1068" s="3"/>
      <c r="F1068" s="3"/>
      <c r="G1068" s="3"/>
      <c r="H1068" s="3"/>
      <c r="I1068" s="3"/>
      <c r="J1068" s="3"/>
      <c r="K1068" s="3"/>
      <c r="L1068" s="3"/>
      <c r="M1068" s="3"/>
      <c r="N1068" s="3"/>
      <c r="O1068" s="3"/>
    </row>
    <row r="1069" spans="1:15" ht="12.75">
      <c r="A1069" s="5"/>
      <c r="B1069" s="3"/>
      <c r="C1069" s="3"/>
      <c r="D1069" s="3"/>
      <c r="E1069" s="3"/>
      <c r="F1069" s="3"/>
      <c r="G1069" s="3"/>
      <c r="H1069" s="3"/>
      <c r="I1069" s="3"/>
      <c r="J1069" s="3"/>
      <c r="K1069" s="3"/>
      <c r="L1069" s="3"/>
      <c r="M1069" s="3"/>
      <c r="N1069" s="3"/>
      <c r="O1069" s="3"/>
    </row>
    <row r="1070" spans="1:15" ht="12.75">
      <c r="A1070" s="5"/>
      <c r="B1070" s="3"/>
      <c r="C1070" s="3"/>
      <c r="D1070" s="3"/>
      <c r="E1070" s="3"/>
      <c r="F1070" s="3"/>
      <c r="G1070" s="3"/>
      <c r="H1070" s="3"/>
      <c r="I1070" s="3"/>
      <c r="J1070" s="3"/>
      <c r="K1070" s="3"/>
      <c r="L1070" s="3"/>
      <c r="M1070" s="3"/>
      <c r="N1070" s="3"/>
      <c r="O1070" s="3"/>
    </row>
    <row r="1071" spans="1:15" ht="12.75">
      <c r="A1071" s="5"/>
      <c r="B1071" s="3"/>
      <c r="C1071" s="3"/>
      <c r="D1071" s="3"/>
      <c r="E1071" s="3"/>
      <c r="F1071" s="3"/>
      <c r="G1071" s="3"/>
      <c r="H1071" s="3"/>
      <c r="I1071" s="3"/>
      <c r="J1071" s="3"/>
      <c r="K1071" s="3"/>
      <c r="L1071" s="3"/>
      <c r="M1071" s="3"/>
      <c r="N1071" s="3"/>
      <c r="O1071" s="3"/>
    </row>
    <row r="1072" spans="1:15" ht="12.75">
      <c r="A1072" s="5"/>
      <c r="B1072" s="3"/>
      <c r="C1072" s="3"/>
      <c r="D1072" s="3"/>
      <c r="E1072" s="3"/>
      <c r="F1072" s="3"/>
      <c r="G1072" s="3"/>
      <c r="H1072" s="3"/>
      <c r="I1072" s="3"/>
      <c r="J1072" s="3"/>
      <c r="K1072" s="3"/>
      <c r="L1072" s="3"/>
      <c r="M1072" s="3"/>
      <c r="N1072" s="3"/>
      <c r="O1072" s="3"/>
    </row>
    <row r="1073" spans="1:15" ht="12.75">
      <c r="A1073" s="5"/>
      <c r="B1073" s="3"/>
      <c r="C1073" s="3"/>
      <c r="D1073" s="3"/>
      <c r="E1073" s="3"/>
      <c r="F1073" s="3"/>
      <c r="G1073" s="3"/>
      <c r="H1073" s="3"/>
      <c r="I1073" s="3"/>
      <c r="J1073" s="3"/>
      <c r="K1073" s="3"/>
      <c r="L1073" s="3"/>
      <c r="M1073" s="3"/>
      <c r="N1073" s="3"/>
      <c r="O1073" s="3"/>
    </row>
    <row r="1074" spans="1:15" ht="12.75">
      <c r="A1074" s="5"/>
      <c r="B1074" s="3"/>
      <c r="C1074" s="3"/>
      <c r="D1074" s="3"/>
      <c r="E1074" s="3"/>
      <c r="F1074" s="3"/>
      <c r="G1074" s="3"/>
      <c r="H1074" s="3"/>
      <c r="I1074" s="3"/>
      <c r="J1074" s="3"/>
      <c r="K1074" s="3"/>
      <c r="L1074" s="3"/>
      <c r="M1074" s="3"/>
      <c r="N1074" s="3"/>
      <c r="O1074" s="3"/>
    </row>
    <row r="1075" spans="1:15" ht="12.75">
      <c r="A1075" s="5"/>
      <c r="B1075" s="3"/>
      <c r="C1075" s="3"/>
      <c r="D1075" s="3"/>
      <c r="E1075" s="3"/>
      <c r="F1075" s="3"/>
      <c r="G1075" s="3"/>
      <c r="H1075" s="3"/>
      <c r="I1075" s="3"/>
      <c r="J1075" s="3"/>
      <c r="K1075" s="3"/>
      <c r="L1075" s="3"/>
      <c r="M1075" s="3"/>
      <c r="N1075" s="3"/>
      <c r="O1075" s="3"/>
    </row>
    <row r="1076" spans="1:15" ht="12.75">
      <c r="A1076" s="5"/>
      <c r="B1076" s="3"/>
      <c r="C1076" s="3"/>
      <c r="D1076" s="3"/>
      <c r="E1076" s="3"/>
      <c r="F1076" s="3"/>
      <c r="G1076" s="3"/>
      <c r="H1076" s="3"/>
      <c r="I1076" s="3"/>
      <c r="J1076" s="3"/>
      <c r="K1076" s="3"/>
      <c r="L1076" s="3"/>
      <c r="M1076" s="3"/>
      <c r="N1076" s="3"/>
      <c r="O1076" s="3"/>
    </row>
    <row r="1077" spans="1:15" ht="12.75">
      <c r="A1077" s="5"/>
      <c r="B1077" s="3"/>
      <c r="C1077" s="3"/>
      <c r="D1077" s="3"/>
      <c r="E1077" s="3"/>
      <c r="F1077" s="3"/>
      <c r="G1077" s="3"/>
      <c r="H1077" s="3"/>
      <c r="I1077" s="3"/>
      <c r="J1077" s="3"/>
      <c r="K1077" s="3"/>
      <c r="L1077" s="3"/>
      <c r="M1077" s="3"/>
      <c r="N1077" s="3"/>
      <c r="O1077" s="3"/>
    </row>
    <row r="1078" spans="1:15" ht="12.75">
      <c r="A1078" s="5"/>
      <c r="B1078" s="3"/>
      <c r="C1078" s="3"/>
      <c r="D1078" s="3"/>
      <c r="E1078" s="3"/>
      <c r="F1078" s="3"/>
      <c r="G1078" s="3"/>
      <c r="H1078" s="3"/>
      <c r="I1078" s="3"/>
      <c r="J1078" s="3"/>
      <c r="K1078" s="3"/>
      <c r="L1078" s="3"/>
      <c r="M1078" s="3"/>
      <c r="N1078" s="3"/>
      <c r="O1078" s="3"/>
    </row>
    <row r="1079" spans="1:15" ht="12.75">
      <c r="A1079" s="5"/>
      <c r="B1079" s="3"/>
      <c r="C1079" s="3"/>
      <c r="D1079" s="3"/>
      <c r="E1079" s="3"/>
      <c r="F1079" s="3"/>
      <c r="G1079" s="3"/>
      <c r="H1079" s="3"/>
      <c r="I1079" s="3"/>
      <c r="J1079" s="3"/>
      <c r="K1079" s="3"/>
      <c r="L1079" s="3"/>
      <c r="M1079" s="3"/>
      <c r="N1079" s="3"/>
      <c r="O1079" s="3"/>
    </row>
    <row r="1080" spans="1:15" ht="12.75">
      <c r="A1080" s="5"/>
      <c r="B1080" s="3"/>
      <c r="C1080" s="3"/>
      <c r="D1080" s="3"/>
      <c r="E1080" s="3"/>
      <c r="F1080" s="3"/>
      <c r="G1080" s="3"/>
      <c r="H1080" s="3"/>
      <c r="I1080" s="3"/>
      <c r="J1080" s="3"/>
      <c r="K1080" s="3"/>
      <c r="L1080" s="3"/>
      <c r="M1080" s="3"/>
      <c r="N1080" s="3"/>
      <c r="O1080" s="3"/>
    </row>
    <row r="1081" spans="1:15" ht="12.75">
      <c r="A1081" s="5"/>
      <c r="B1081" s="3"/>
      <c r="C1081" s="3"/>
      <c r="D1081" s="3"/>
      <c r="E1081" s="3"/>
      <c r="F1081" s="3"/>
      <c r="G1081" s="3"/>
      <c r="H1081" s="3"/>
      <c r="I1081" s="3"/>
      <c r="J1081" s="3"/>
      <c r="K1081" s="3"/>
      <c r="L1081" s="3"/>
      <c r="M1081" s="3"/>
      <c r="N1081" s="3"/>
      <c r="O1081" s="3"/>
    </row>
    <row r="1082" spans="1:15" ht="12.75">
      <c r="A1082" s="5"/>
      <c r="B1082" s="3"/>
      <c r="C1082" s="3"/>
      <c r="D1082" s="3"/>
      <c r="E1082" s="3"/>
      <c r="F1082" s="3"/>
      <c r="G1082" s="3"/>
      <c r="H1082" s="3"/>
      <c r="I1082" s="3"/>
      <c r="J1082" s="3"/>
      <c r="K1082" s="3"/>
      <c r="L1082" s="3"/>
      <c r="M1082" s="3"/>
      <c r="N1082" s="3"/>
      <c r="O1082" s="3"/>
    </row>
    <row r="1083" spans="1:15" ht="12.75">
      <c r="A1083" s="5"/>
      <c r="B1083" s="3"/>
      <c r="C1083" s="3"/>
      <c r="D1083" s="3"/>
      <c r="E1083" s="3"/>
      <c r="F1083" s="3"/>
      <c r="G1083" s="3"/>
      <c r="H1083" s="3"/>
      <c r="I1083" s="3"/>
      <c r="J1083" s="3"/>
      <c r="K1083" s="3"/>
      <c r="L1083" s="3"/>
      <c r="M1083" s="3"/>
      <c r="N1083" s="3"/>
      <c r="O1083" s="3"/>
    </row>
    <row r="1084" spans="1:15" ht="12.75">
      <c r="A1084" s="5"/>
      <c r="B1084" s="3"/>
      <c r="C1084" s="3"/>
      <c r="D1084" s="3"/>
      <c r="E1084" s="3"/>
      <c r="F1084" s="3"/>
      <c r="G1084" s="3"/>
      <c r="H1084" s="3"/>
      <c r="I1084" s="3"/>
      <c r="J1084" s="3"/>
      <c r="K1084" s="3"/>
      <c r="L1084" s="3"/>
      <c r="M1084" s="3"/>
      <c r="N1084" s="3"/>
      <c r="O1084" s="3"/>
    </row>
    <row r="1085" spans="1:15" ht="12.75">
      <c r="A1085" s="5"/>
      <c r="B1085" s="3"/>
      <c r="C1085" s="3"/>
      <c r="D1085" s="3"/>
      <c r="E1085" s="3"/>
      <c r="F1085" s="3"/>
      <c r="G1085" s="3"/>
      <c r="H1085" s="3"/>
      <c r="I1085" s="3"/>
      <c r="J1085" s="3"/>
      <c r="K1085" s="3"/>
      <c r="L1085" s="3"/>
      <c r="M1085" s="3"/>
      <c r="N1085" s="3"/>
      <c r="O1085" s="3"/>
    </row>
    <row r="1086" spans="1:15" ht="12.75">
      <c r="A1086" s="5"/>
      <c r="B1086" s="3"/>
      <c r="C1086" s="3"/>
      <c r="D1086" s="3"/>
      <c r="E1086" s="3"/>
      <c r="F1086" s="3"/>
      <c r="G1086" s="3"/>
      <c r="H1086" s="3"/>
      <c r="I1086" s="3"/>
      <c r="J1086" s="3"/>
      <c r="K1086" s="3"/>
      <c r="L1086" s="3"/>
      <c r="M1086" s="3"/>
      <c r="N1086" s="3"/>
      <c r="O1086" s="3"/>
    </row>
    <row r="1087" spans="1:15" ht="12.75">
      <c r="A1087" s="5"/>
      <c r="B1087" s="3"/>
      <c r="C1087" s="3"/>
      <c r="D1087" s="3"/>
      <c r="E1087" s="3"/>
      <c r="F1087" s="3"/>
      <c r="G1087" s="3"/>
      <c r="H1087" s="3"/>
      <c r="I1087" s="3"/>
      <c r="J1087" s="3"/>
      <c r="K1087" s="3"/>
      <c r="L1087" s="3"/>
      <c r="M1087" s="3"/>
      <c r="N1087" s="3"/>
      <c r="O1087" s="3"/>
    </row>
    <row r="1088" spans="1:15" ht="12.75">
      <c r="A1088" s="5"/>
      <c r="B1088" s="3"/>
      <c r="C1088" s="3"/>
      <c r="D1088" s="3"/>
      <c r="E1088" s="3"/>
      <c r="F1088" s="3"/>
      <c r="G1088" s="3"/>
      <c r="H1088" s="3"/>
      <c r="I1088" s="3"/>
      <c r="J1088" s="3"/>
      <c r="K1088" s="3"/>
      <c r="L1088" s="3"/>
      <c r="M1088" s="3"/>
      <c r="N1088" s="3"/>
      <c r="O1088" s="3"/>
    </row>
    <row r="1089" spans="1:15" ht="12.75">
      <c r="A1089" s="5"/>
      <c r="B1089" s="3"/>
      <c r="C1089" s="3"/>
      <c r="D1089" s="3"/>
      <c r="E1089" s="3"/>
      <c r="F1089" s="3"/>
      <c r="G1089" s="3"/>
      <c r="H1089" s="3"/>
      <c r="I1089" s="3"/>
      <c r="J1089" s="3"/>
      <c r="K1089" s="3"/>
      <c r="L1089" s="3"/>
      <c r="M1089" s="3"/>
      <c r="N1089" s="3"/>
      <c r="O1089" s="3"/>
    </row>
    <row r="1090" spans="1:15" ht="12.75">
      <c r="A1090" s="5"/>
      <c r="B1090" s="3"/>
      <c r="C1090" s="3"/>
      <c r="D1090" s="3"/>
      <c r="E1090" s="3"/>
      <c r="F1090" s="3"/>
      <c r="G1090" s="3"/>
      <c r="H1090" s="3"/>
      <c r="I1090" s="3"/>
      <c r="J1090" s="3"/>
      <c r="K1090" s="3"/>
      <c r="L1090" s="3"/>
      <c r="M1090" s="3"/>
      <c r="N1090" s="3"/>
      <c r="O1090" s="3"/>
    </row>
    <row r="1091" spans="1:15" ht="12.75">
      <c r="A1091" s="5"/>
      <c r="B1091" s="3"/>
      <c r="C1091" s="3"/>
      <c r="D1091" s="3"/>
      <c r="E1091" s="3"/>
      <c r="F1091" s="3"/>
      <c r="G1091" s="3"/>
      <c r="H1091" s="3"/>
      <c r="I1091" s="3"/>
      <c r="J1091" s="3"/>
      <c r="K1091" s="3"/>
      <c r="L1091" s="3"/>
      <c r="M1091" s="3"/>
      <c r="N1091" s="3"/>
      <c r="O1091" s="3"/>
    </row>
    <row r="1092" spans="1:15" ht="12.75">
      <c r="A1092" s="5"/>
      <c r="B1092" s="3"/>
      <c r="C1092" s="3"/>
      <c r="D1092" s="3"/>
      <c r="E1092" s="3"/>
      <c r="F1092" s="3"/>
      <c r="G1092" s="3"/>
      <c r="H1092" s="3"/>
      <c r="I1092" s="3"/>
      <c r="J1092" s="3"/>
      <c r="K1092" s="3"/>
      <c r="L1092" s="3"/>
      <c r="M1092" s="3"/>
      <c r="N1092" s="3"/>
      <c r="O1092" s="3"/>
    </row>
    <row r="1093" spans="1:15" ht="12.75">
      <c r="A1093" s="5"/>
      <c r="B1093" s="3"/>
      <c r="C1093" s="3"/>
      <c r="D1093" s="3"/>
      <c r="E1093" s="3"/>
      <c r="F1093" s="3"/>
      <c r="G1093" s="3"/>
      <c r="H1093" s="3"/>
      <c r="I1093" s="3"/>
      <c r="J1093" s="3"/>
      <c r="K1093" s="3"/>
      <c r="L1093" s="3"/>
      <c r="M1093" s="3"/>
      <c r="N1093" s="3"/>
      <c r="O1093" s="3"/>
    </row>
    <row r="1094" spans="1:15" ht="12.75">
      <c r="A1094" s="5"/>
      <c r="B1094" s="3"/>
      <c r="C1094" s="3"/>
      <c r="D1094" s="3"/>
      <c r="E1094" s="3"/>
      <c r="F1094" s="3"/>
      <c r="G1094" s="3"/>
      <c r="H1094" s="3"/>
      <c r="I1094" s="3"/>
      <c r="J1094" s="3"/>
      <c r="K1094" s="3"/>
      <c r="L1094" s="3"/>
      <c r="M1094" s="3"/>
      <c r="N1094" s="3"/>
      <c r="O1094" s="3"/>
    </row>
    <row r="1095" spans="1:15" ht="12.75">
      <c r="A1095" s="5"/>
      <c r="B1095" s="3"/>
      <c r="C1095" s="3"/>
      <c r="D1095" s="3"/>
      <c r="E1095" s="3"/>
      <c r="F1095" s="3"/>
      <c r="G1095" s="3"/>
      <c r="H1095" s="3"/>
      <c r="I1095" s="3"/>
      <c r="J1095" s="3"/>
      <c r="K1095" s="3"/>
      <c r="L1095" s="3"/>
      <c r="M1095" s="3"/>
      <c r="N1095" s="3"/>
      <c r="O1095" s="3"/>
    </row>
    <row r="1096" spans="1:15" ht="12.75">
      <c r="A1096" s="5"/>
      <c r="B1096" s="3"/>
      <c r="C1096" s="3"/>
      <c r="D1096" s="3"/>
      <c r="E1096" s="3"/>
      <c r="F1096" s="3"/>
      <c r="G1096" s="3"/>
      <c r="H1096" s="3"/>
      <c r="I1096" s="3"/>
      <c r="J1096" s="3"/>
      <c r="K1096" s="3"/>
      <c r="L1096" s="3"/>
      <c r="M1096" s="3"/>
      <c r="N1096" s="3"/>
      <c r="O1096" s="3"/>
    </row>
    <row r="1097" spans="1:15" ht="12.75">
      <c r="A1097" s="5"/>
      <c r="B1097" s="3"/>
      <c r="C1097" s="3"/>
      <c r="D1097" s="3"/>
      <c r="E1097" s="3"/>
      <c r="F1097" s="3"/>
      <c r="G1097" s="3"/>
      <c r="H1097" s="3"/>
      <c r="I1097" s="3"/>
      <c r="J1097" s="3"/>
      <c r="K1097" s="3"/>
      <c r="L1097" s="3"/>
      <c r="M1097" s="3"/>
      <c r="N1097" s="3"/>
      <c r="O1097" s="3"/>
    </row>
    <row r="1098" spans="1:15" ht="12.75">
      <c r="A1098" s="5"/>
      <c r="B1098" s="3"/>
      <c r="C1098" s="3"/>
      <c r="D1098" s="3"/>
      <c r="E1098" s="3"/>
      <c r="F1098" s="3"/>
      <c r="G1098" s="3"/>
      <c r="H1098" s="3"/>
      <c r="I1098" s="3"/>
      <c r="J1098" s="3"/>
      <c r="K1098" s="3"/>
      <c r="L1098" s="3"/>
      <c r="M1098" s="3"/>
      <c r="N1098" s="3"/>
      <c r="O1098" s="3"/>
    </row>
    <row r="1099" spans="1:15" ht="12.75">
      <c r="A1099" s="5"/>
      <c r="B1099" s="3"/>
      <c r="C1099" s="3"/>
      <c r="D1099" s="3"/>
      <c r="E1099" s="3"/>
      <c r="F1099" s="3"/>
      <c r="G1099" s="3"/>
      <c r="H1099" s="3"/>
      <c r="I1099" s="3"/>
      <c r="J1099" s="3"/>
      <c r="K1099" s="3"/>
      <c r="L1099" s="3"/>
      <c r="M1099" s="3"/>
      <c r="N1099" s="3"/>
      <c r="O1099" s="3"/>
    </row>
    <row r="1100" spans="1:15" ht="12.75">
      <c r="A1100" s="5"/>
      <c r="B1100" s="3"/>
      <c r="C1100" s="3"/>
      <c r="D1100" s="3"/>
      <c r="E1100" s="3"/>
      <c r="F1100" s="3"/>
      <c r="G1100" s="3"/>
      <c r="H1100" s="3"/>
      <c r="I1100" s="3"/>
      <c r="J1100" s="3"/>
      <c r="K1100" s="3"/>
      <c r="L1100" s="3"/>
      <c r="M1100" s="3"/>
      <c r="N1100" s="3"/>
      <c r="O1100" s="3"/>
    </row>
    <row r="1101" spans="1:15" ht="12.75">
      <c r="A1101" s="5"/>
      <c r="B1101" s="3"/>
      <c r="C1101" s="3"/>
      <c r="D1101" s="3"/>
      <c r="E1101" s="3"/>
      <c r="F1101" s="3"/>
      <c r="G1101" s="3"/>
      <c r="H1101" s="3"/>
      <c r="I1101" s="3"/>
      <c r="J1101" s="3"/>
      <c r="K1101" s="3"/>
      <c r="L1101" s="3"/>
      <c r="M1101" s="3"/>
      <c r="N1101" s="3"/>
      <c r="O1101" s="3"/>
    </row>
    <row r="1102" spans="1:15" ht="12.75">
      <c r="A1102" s="5"/>
      <c r="B1102" s="3"/>
      <c r="C1102" s="3"/>
      <c r="D1102" s="3"/>
      <c r="E1102" s="3"/>
      <c r="F1102" s="3"/>
      <c r="G1102" s="3"/>
      <c r="H1102" s="3"/>
      <c r="I1102" s="3"/>
      <c r="J1102" s="3"/>
      <c r="K1102" s="3"/>
      <c r="L1102" s="3"/>
      <c r="M1102" s="3"/>
      <c r="N1102" s="3"/>
      <c r="O1102" s="3"/>
    </row>
    <row r="1103" spans="1:15" ht="12.75">
      <c r="A1103" s="5"/>
      <c r="B1103" s="3"/>
      <c r="C1103" s="3"/>
      <c r="D1103" s="3"/>
      <c r="E1103" s="3"/>
      <c r="F1103" s="3"/>
      <c r="G1103" s="3"/>
      <c r="H1103" s="3"/>
      <c r="I1103" s="3"/>
      <c r="J1103" s="3"/>
      <c r="K1103" s="3"/>
      <c r="L1103" s="3"/>
      <c r="M1103" s="3"/>
      <c r="N1103" s="3"/>
      <c r="O1103" s="3"/>
    </row>
    <row r="1104" spans="1:15" ht="12.75">
      <c r="A1104" s="5"/>
      <c r="B1104" s="3"/>
      <c r="C1104" s="3"/>
      <c r="D1104" s="3"/>
      <c r="E1104" s="3"/>
      <c r="F1104" s="3"/>
      <c r="G1104" s="3"/>
      <c r="H1104" s="3"/>
      <c r="I1104" s="3"/>
      <c r="J1104" s="3"/>
      <c r="K1104" s="3"/>
      <c r="L1104" s="3"/>
      <c r="M1104" s="3"/>
      <c r="N1104" s="3"/>
      <c r="O1104" s="3"/>
    </row>
    <row r="1105" spans="1:15" ht="12.75">
      <c r="A1105" s="5"/>
      <c r="B1105" s="3"/>
      <c r="C1105" s="3"/>
      <c r="D1105" s="3"/>
      <c r="E1105" s="3"/>
      <c r="F1105" s="3"/>
      <c r="G1105" s="3"/>
      <c r="H1105" s="3"/>
      <c r="I1105" s="3"/>
      <c r="J1105" s="3"/>
      <c r="K1105" s="3"/>
      <c r="L1105" s="3"/>
      <c r="M1105" s="3"/>
      <c r="N1105" s="3"/>
      <c r="O1105" s="3"/>
    </row>
    <row r="1106" spans="1:15" ht="12.75">
      <c r="A1106" s="5"/>
      <c r="B1106" s="3"/>
      <c r="C1106" s="3"/>
      <c r="D1106" s="3"/>
      <c r="E1106" s="3"/>
      <c r="F1106" s="3"/>
      <c r="G1106" s="3"/>
      <c r="H1106" s="3"/>
      <c r="I1106" s="3"/>
      <c r="J1106" s="3"/>
      <c r="K1106" s="3"/>
      <c r="L1106" s="3"/>
      <c r="M1106" s="3"/>
      <c r="N1106" s="3"/>
      <c r="O1106" s="3"/>
    </row>
    <row r="1107" spans="1:15" ht="12.75">
      <c r="A1107" s="5"/>
      <c r="B1107" s="3"/>
      <c r="C1107" s="3"/>
      <c r="D1107" s="3"/>
      <c r="E1107" s="3"/>
      <c r="F1107" s="3"/>
      <c r="G1107" s="3"/>
      <c r="H1107" s="3"/>
      <c r="I1107" s="3"/>
      <c r="J1107" s="3"/>
      <c r="K1107" s="3"/>
      <c r="L1107" s="3"/>
      <c r="M1107" s="3"/>
      <c r="N1107" s="3"/>
      <c r="O1107" s="3"/>
    </row>
    <row r="1108" spans="1:15" ht="12.75">
      <c r="A1108" s="5"/>
      <c r="B1108" s="3"/>
      <c r="C1108" s="3"/>
      <c r="D1108" s="3"/>
      <c r="E1108" s="3"/>
      <c r="F1108" s="3"/>
      <c r="G1108" s="3"/>
      <c r="H1108" s="3"/>
      <c r="I1108" s="3"/>
      <c r="J1108" s="3"/>
      <c r="K1108" s="3"/>
      <c r="L1108" s="3"/>
      <c r="M1108" s="3"/>
      <c r="N1108" s="3"/>
      <c r="O1108" s="3"/>
    </row>
    <row r="1109" spans="1:15" ht="12.75">
      <c r="A1109" s="5"/>
      <c r="B1109" s="3"/>
      <c r="C1109" s="3"/>
      <c r="D1109" s="3"/>
      <c r="E1109" s="3"/>
      <c r="F1109" s="3"/>
      <c r="G1109" s="3"/>
      <c r="H1109" s="3"/>
      <c r="I1109" s="3"/>
      <c r="J1109" s="3"/>
      <c r="K1109" s="3"/>
      <c r="L1109" s="3"/>
      <c r="M1109" s="3"/>
      <c r="N1109" s="3"/>
      <c r="O1109" s="3"/>
    </row>
    <row r="1110" spans="1:15" ht="12.75">
      <c r="A1110" s="5"/>
      <c r="B1110" s="3"/>
      <c r="C1110" s="3"/>
      <c r="D1110" s="3"/>
      <c r="E1110" s="3"/>
      <c r="F1110" s="3"/>
      <c r="G1110" s="3"/>
      <c r="H1110" s="3"/>
      <c r="I1110" s="3"/>
      <c r="J1110" s="3"/>
      <c r="K1110" s="3"/>
      <c r="L1110" s="3"/>
      <c r="M1110" s="3"/>
      <c r="N1110" s="3"/>
      <c r="O1110" s="3"/>
    </row>
    <row r="1111" spans="1:15" ht="12.75">
      <c r="A1111" s="5"/>
      <c r="B1111" s="3"/>
      <c r="C1111" s="3"/>
      <c r="D1111" s="3"/>
      <c r="E1111" s="3"/>
      <c r="F1111" s="3"/>
      <c r="G1111" s="3"/>
      <c r="H1111" s="3"/>
      <c r="I1111" s="3"/>
      <c r="J1111" s="3"/>
      <c r="K1111" s="3"/>
      <c r="L1111" s="3"/>
      <c r="M1111" s="3"/>
      <c r="N1111" s="3"/>
      <c r="O1111" s="3"/>
    </row>
    <row r="1112" spans="1:15" ht="12.75">
      <c r="A1112" s="5"/>
      <c r="B1112" s="3"/>
      <c r="C1112" s="3"/>
      <c r="D1112" s="3"/>
      <c r="E1112" s="3"/>
      <c r="F1112" s="3"/>
      <c r="G1112" s="3"/>
      <c r="H1112" s="3"/>
      <c r="I1112" s="3"/>
      <c r="J1112" s="3"/>
      <c r="K1112" s="3"/>
      <c r="L1112" s="3"/>
      <c r="M1112" s="3"/>
      <c r="N1112" s="3"/>
      <c r="O1112" s="3"/>
    </row>
    <row r="1113" spans="1:15" ht="12.75">
      <c r="A1113" s="5"/>
      <c r="B1113" s="3"/>
      <c r="C1113" s="3"/>
      <c r="D1113" s="3"/>
      <c r="E1113" s="3"/>
      <c r="F1113" s="3"/>
      <c r="G1113" s="3"/>
      <c r="H1113" s="3"/>
      <c r="I1113" s="3"/>
      <c r="J1113" s="3"/>
      <c r="K1113" s="3"/>
      <c r="L1113" s="3"/>
      <c r="M1113" s="3"/>
      <c r="N1113" s="3"/>
      <c r="O1113" s="3"/>
    </row>
    <row r="1114" spans="1:15" ht="12.75">
      <c r="A1114" s="5"/>
      <c r="B1114" s="3"/>
      <c r="C1114" s="3"/>
      <c r="D1114" s="3"/>
      <c r="E1114" s="3"/>
      <c r="F1114" s="3"/>
      <c r="G1114" s="3"/>
      <c r="H1114" s="3"/>
      <c r="I1114" s="3"/>
      <c r="J1114" s="3"/>
      <c r="K1114" s="3"/>
      <c r="L1114" s="3"/>
      <c r="M1114" s="3"/>
      <c r="N1114" s="3"/>
      <c r="O1114" s="3"/>
    </row>
    <row r="1115" spans="1:15" ht="12.75">
      <c r="A1115" s="5"/>
      <c r="B1115" s="3"/>
      <c r="C1115" s="3"/>
      <c r="D1115" s="3"/>
      <c r="E1115" s="3"/>
      <c r="F1115" s="3"/>
      <c r="G1115" s="3"/>
      <c r="H1115" s="3"/>
      <c r="I1115" s="3"/>
      <c r="J1115" s="3"/>
      <c r="K1115" s="3"/>
      <c r="L1115" s="3"/>
      <c r="M1115" s="3"/>
      <c r="N1115" s="3"/>
      <c r="O1115" s="3"/>
    </row>
    <row r="1116" spans="1:15" ht="12.75">
      <c r="A1116" s="5"/>
      <c r="B1116" s="3"/>
      <c r="C1116" s="3"/>
      <c r="D1116" s="3"/>
      <c r="E1116" s="3"/>
      <c r="F1116" s="3"/>
      <c r="G1116" s="3"/>
      <c r="H1116" s="3"/>
      <c r="I1116" s="3"/>
      <c r="J1116" s="3"/>
      <c r="K1116" s="3"/>
      <c r="L1116" s="3"/>
      <c r="M1116" s="3"/>
      <c r="N1116" s="3"/>
      <c r="O1116" s="3"/>
    </row>
    <row r="1117" spans="1:15" ht="12.75">
      <c r="A1117" s="5"/>
      <c r="B1117" s="3"/>
      <c r="C1117" s="3"/>
      <c r="D1117" s="3"/>
      <c r="E1117" s="3"/>
      <c r="F1117" s="3"/>
      <c r="G1117" s="3"/>
      <c r="H1117" s="3"/>
      <c r="I1117" s="3"/>
      <c r="J1117" s="3"/>
      <c r="K1117" s="3"/>
      <c r="L1117" s="3"/>
      <c r="M1117" s="3"/>
      <c r="N1117" s="3"/>
      <c r="O1117" s="3"/>
    </row>
    <row r="1118" spans="1:15" ht="12.75">
      <c r="A1118" s="5"/>
      <c r="B1118" s="3"/>
      <c r="C1118" s="3"/>
      <c r="D1118" s="3"/>
      <c r="E1118" s="3"/>
      <c r="F1118" s="3"/>
      <c r="G1118" s="3"/>
      <c r="H1118" s="3"/>
      <c r="I1118" s="3"/>
      <c r="J1118" s="3"/>
      <c r="K1118" s="3"/>
      <c r="L1118" s="3"/>
      <c r="M1118" s="3"/>
      <c r="N1118" s="3"/>
      <c r="O1118" s="3"/>
    </row>
    <row r="1119" spans="1:15" ht="12.75">
      <c r="A1119" s="5"/>
      <c r="B1119" s="3"/>
      <c r="C1119" s="3"/>
      <c r="D1119" s="3"/>
      <c r="E1119" s="3"/>
      <c r="F1119" s="3"/>
      <c r="G1119" s="3"/>
      <c r="H1119" s="3"/>
      <c r="I1119" s="3"/>
      <c r="J1119" s="3"/>
      <c r="K1119" s="3"/>
      <c r="L1119" s="3"/>
      <c r="M1119" s="3"/>
      <c r="N1119" s="3"/>
      <c r="O1119" s="3"/>
    </row>
    <row r="1120" spans="1:15" ht="12.75">
      <c r="A1120" s="5"/>
      <c r="B1120" s="3"/>
      <c r="C1120" s="3"/>
      <c r="D1120" s="3"/>
      <c r="E1120" s="3"/>
      <c r="F1120" s="3"/>
      <c r="G1120" s="3"/>
      <c r="H1120" s="3"/>
      <c r="I1120" s="3"/>
      <c r="J1120" s="3"/>
      <c r="K1120" s="3"/>
      <c r="L1120" s="3"/>
      <c r="M1120" s="3"/>
      <c r="N1120" s="3"/>
      <c r="O1120" s="3"/>
    </row>
    <row r="1121" spans="1:15" ht="12.75">
      <c r="A1121" s="5"/>
      <c r="B1121" s="3"/>
      <c r="C1121" s="3"/>
      <c r="D1121" s="3"/>
      <c r="E1121" s="3"/>
      <c r="F1121" s="3"/>
      <c r="G1121" s="3"/>
      <c r="H1121" s="3"/>
      <c r="I1121" s="3"/>
      <c r="J1121" s="3"/>
      <c r="K1121" s="3"/>
      <c r="L1121" s="3"/>
      <c r="M1121" s="3"/>
      <c r="N1121" s="3"/>
      <c r="O1121" s="3"/>
    </row>
    <row r="1122" spans="1:15" ht="12.75">
      <c r="A1122" s="5"/>
      <c r="B1122" s="3"/>
      <c r="C1122" s="3"/>
      <c r="D1122" s="3"/>
      <c r="E1122" s="3"/>
      <c r="F1122" s="3"/>
      <c r="G1122" s="3"/>
      <c r="H1122" s="3"/>
      <c r="I1122" s="3"/>
      <c r="J1122" s="3"/>
      <c r="K1122" s="3"/>
      <c r="L1122" s="3"/>
      <c r="M1122" s="3"/>
      <c r="N1122" s="3"/>
      <c r="O1122" s="3"/>
    </row>
    <row r="1123" spans="1:15" ht="12.75">
      <c r="A1123" s="5"/>
      <c r="B1123" s="3"/>
      <c r="C1123" s="3"/>
      <c r="D1123" s="3"/>
      <c r="E1123" s="3"/>
      <c r="F1123" s="3"/>
      <c r="G1123" s="3"/>
      <c r="H1123" s="3"/>
      <c r="I1123" s="3"/>
      <c r="J1123" s="3"/>
      <c r="K1123" s="3"/>
      <c r="L1123" s="3"/>
      <c r="M1123" s="3"/>
      <c r="N1123" s="3"/>
      <c r="O1123" s="3"/>
    </row>
    <row r="1124" spans="1:15" ht="12.75">
      <c r="A1124" s="5"/>
      <c r="B1124" s="3"/>
      <c r="C1124" s="3"/>
      <c r="D1124" s="3"/>
      <c r="E1124" s="3"/>
      <c r="F1124" s="3"/>
      <c r="G1124" s="3"/>
      <c r="H1124" s="3"/>
      <c r="I1124" s="3"/>
      <c r="J1124" s="3"/>
      <c r="K1124" s="3"/>
      <c r="L1124" s="3"/>
      <c r="M1124" s="3"/>
      <c r="N1124" s="3"/>
      <c r="O1124" s="3"/>
    </row>
    <row r="1125" spans="1:15" ht="12.75">
      <c r="A1125" s="5"/>
      <c r="B1125" s="3"/>
      <c r="C1125" s="3"/>
      <c r="D1125" s="3"/>
      <c r="E1125" s="3"/>
      <c r="F1125" s="3"/>
      <c r="G1125" s="3"/>
      <c r="H1125" s="3"/>
      <c r="I1125" s="3"/>
      <c r="J1125" s="3"/>
      <c r="K1125" s="3"/>
      <c r="L1125" s="3"/>
      <c r="M1125" s="3"/>
      <c r="N1125" s="3"/>
      <c r="O1125" s="3"/>
    </row>
    <row r="1126" spans="1:15" ht="12.75">
      <c r="A1126" s="5"/>
      <c r="B1126" s="3"/>
      <c r="C1126" s="3"/>
      <c r="D1126" s="3"/>
      <c r="E1126" s="3"/>
      <c r="F1126" s="3"/>
      <c r="G1126" s="3"/>
      <c r="H1126" s="3"/>
      <c r="I1126" s="3"/>
      <c r="J1126" s="3"/>
      <c r="K1126" s="3"/>
      <c r="L1126" s="3"/>
      <c r="M1126" s="3"/>
      <c r="N1126" s="3"/>
      <c r="O1126" s="3"/>
    </row>
    <row r="1127" spans="1:15" ht="12.75">
      <c r="A1127" s="5"/>
      <c r="B1127" s="3"/>
      <c r="C1127" s="3"/>
      <c r="D1127" s="3"/>
      <c r="E1127" s="3"/>
      <c r="F1127" s="3"/>
      <c r="G1127" s="3"/>
      <c r="H1127" s="3"/>
      <c r="I1127" s="3"/>
      <c r="J1127" s="3"/>
      <c r="K1127" s="3"/>
      <c r="L1127" s="3"/>
      <c r="M1127" s="3"/>
      <c r="N1127" s="3"/>
      <c r="O1127" s="3"/>
    </row>
    <row r="1128" spans="1:15" ht="12.75">
      <c r="A1128" s="5"/>
      <c r="B1128" s="3"/>
      <c r="C1128" s="3"/>
      <c r="D1128" s="3"/>
      <c r="E1128" s="3"/>
      <c r="F1128" s="3"/>
      <c r="G1128" s="3"/>
      <c r="H1128" s="3"/>
      <c r="I1128" s="3"/>
      <c r="J1128" s="3"/>
      <c r="K1128" s="3"/>
      <c r="L1128" s="3"/>
      <c r="M1128" s="3"/>
      <c r="N1128" s="3"/>
      <c r="O1128" s="3"/>
    </row>
    <row r="1129" spans="1:15" ht="12.75">
      <c r="A1129" s="5"/>
      <c r="B1129" s="3"/>
      <c r="C1129" s="3"/>
      <c r="D1129" s="3"/>
      <c r="E1129" s="3"/>
      <c r="F1129" s="3"/>
      <c r="G1129" s="3"/>
      <c r="H1129" s="3"/>
      <c r="I1129" s="3"/>
      <c r="J1129" s="3"/>
      <c r="K1129" s="3"/>
      <c r="L1129" s="3"/>
      <c r="M1129" s="3"/>
      <c r="N1129" s="3"/>
      <c r="O1129" s="3"/>
    </row>
    <row r="1130" spans="1:15" ht="12.75">
      <c r="A1130" s="5"/>
      <c r="B1130" s="3"/>
      <c r="C1130" s="3"/>
      <c r="D1130" s="3"/>
      <c r="E1130" s="3"/>
      <c r="F1130" s="3"/>
      <c r="G1130" s="3"/>
      <c r="H1130" s="3"/>
      <c r="I1130" s="3"/>
      <c r="J1130" s="3"/>
      <c r="K1130" s="3"/>
      <c r="L1130" s="3"/>
      <c r="M1130" s="3"/>
      <c r="N1130" s="3"/>
      <c r="O1130" s="3"/>
    </row>
    <row r="1131" spans="1:15" ht="12.75">
      <c r="A1131" s="5"/>
      <c r="B1131" s="3"/>
      <c r="C1131" s="3"/>
      <c r="D1131" s="3"/>
      <c r="E1131" s="3"/>
      <c r="F1131" s="3"/>
      <c r="G1131" s="3"/>
      <c r="H1131" s="3"/>
      <c r="I1131" s="3"/>
      <c r="J1131" s="3"/>
      <c r="K1131" s="3"/>
      <c r="L1131" s="3"/>
      <c r="M1131" s="3"/>
      <c r="N1131" s="3"/>
      <c r="O1131" s="3"/>
    </row>
    <row r="1132" spans="1:15" ht="12.75">
      <c r="A1132" s="5"/>
      <c r="B1132" s="3"/>
      <c r="C1132" s="3"/>
      <c r="D1132" s="3"/>
      <c r="E1132" s="3"/>
      <c r="F1132" s="3"/>
      <c r="G1132" s="3"/>
      <c r="H1132" s="3"/>
      <c r="I1132" s="3"/>
      <c r="J1132" s="3"/>
      <c r="K1132" s="3"/>
      <c r="L1132" s="3"/>
      <c r="M1132" s="3"/>
      <c r="N1132" s="3"/>
      <c r="O1132" s="3"/>
    </row>
    <row r="1133" spans="1:15" ht="12.75">
      <c r="A1133" s="5"/>
      <c r="B1133" s="3"/>
      <c r="C1133" s="3"/>
      <c r="D1133" s="3"/>
      <c r="E1133" s="3"/>
      <c r="F1133" s="3"/>
      <c r="G1133" s="3"/>
      <c r="H1133" s="3"/>
      <c r="I1133" s="3"/>
      <c r="J1133" s="3"/>
      <c r="K1133" s="3"/>
      <c r="L1133" s="3"/>
      <c r="M1133" s="3"/>
      <c r="N1133" s="3"/>
      <c r="O1133" s="3"/>
    </row>
    <row r="1134" spans="1:15" ht="12.75">
      <c r="A1134" s="5"/>
      <c r="B1134" s="3"/>
      <c r="C1134" s="3"/>
      <c r="D1134" s="3"/>
      <c r="E1134" s="3"/>
      <c r="F1134" s="3"/>
      <c r="G1134" s="3"/>
      <c r="H1134" s="3"/>
      <c r="I1134" s="3"/>
      <c r="J1134" s="3"/>
      <c r="K1134" s="3"/>
      <c r="L1134" s="3"/>
      <c r="M1134" s="3"/>
      <c r="N1134" s="3"/>
      <c r="O1134" s="3"/>
    </row>
    <row r="1135" spans="1:15" ht="12.75">
      <c r="A1135" s="5"/>
      <c r="B1135" s="3"/>
      <c r="C1135" s="3"/>
      <c r="D1135" s="3"/>
      <c r="E1135" s="3"/>
      <c r="F1135" s="3"/>
      <c r="G1135" s="3"/>
      <c r="H1135" s="3"/>
      <c r="I1135" s="3"/>
      <c r="J1135" s="3"/>
      <c r="K1135" s="3"/>
      <c r="L1135" s="3"/>
      <c r="M1135" s="3"/>
      <c r="N1135" s="3"/>
      <c r="O1135" s="3"/>
    </row>
    <row r="1136" spans="1:15" ht="12.75">
      <c r="A1136" s="5"/>
      <c r="B1136" s="3"/>
      <c r="C1136" s="3"/>
      <c r="D1136" s="3"/>
      <c r="E1136" s="3"/>
      <c r="F1136" s="3"/>
      <c r="G1136" s="3"/>
      <c r="H1136" s="3"/>
      <c r="I1136" s="3"/>
      <c r="J1136" s="3"/>
      <c r="K1136" s="3"/>
      <c r="L1136" s="3"/>
      <c r="M1136" s="3"/>
      <c r="N1136" s="3"/>
      <c r="O1136" s="3"/>
    </row>
    <row r="1137" spans="1:15" ht="12.75">
      <c r="A1137" s="5"/>
      <c r="B1137" s="3"/>
      <c r="C1137" s="3"/>
      <c r="D1137" s="3"/>
      <c r="E1137" s="3"/>
      <c r="F1137" s="3"/>
      <c r="G1137" s="3"/>
      <c r="H1137" s="3"/>
      <c r="I1137" s="3"/>
      <c r="J1137" s="3"/>
      <c r="K1137" s="3"/>
      <c r="L1137" s="3"/>
      <c r="M1137" s="3"/>
      <c r="N1137" s="3"/>
      <c r="O1137" s="3"/>
    </row>
    <row r="1138" spans="1:15" ht="12.75">
      <c r="A1138" s="5"/>
      <c r="B1138" s="3"/>
      <c r="C1138" s="3"/>
      <c r="D1138" s="3"/>
      <c r="E1138" s="3"/>
      <c r="F1138" s="3"/>
      <c r="G1138" s="3"/>
      <c r="H1138" s="3"/>
      <c r="I1138" s="3"/>
      <c r="J1138" s="3"/>
      <c r="K1138" s="3"/>
      <c r="L1138" s="3"/>
      <c r="M1138" s="3"/>
      <c r="N1138" s="3"/>
      <c r="O1138" s="3"/>
    </row>
    <row r="1139" spans="1:15" ht="12.75">
      <c r="A1139" s="5"/>
      <c r="B1139" s="3"/>
      <c r="C1139" s="3"/>
      <c r="D1139" s="3"/>
      <c r="E1139" s="3"/>
      <c r="F1139" s="3"/>
      <c r="G1139" s="3"/>
      <c r="H1139" s="3"/>
      <c r="I1139" s="3"/>
      <c r="J1139" s="3"/>
      <c r="K1139" s="3"/>
      <c r="L1139" s="3"/>
      <c r="M1139" s="3"/>
      <c r="N1139" s="3"/>
      <c r="O1139" s="3"/>
    </row>
    <row r="1140" spans="1:15" ht="12.75">
      <c r="A1140" s="5"/>
      <c r="B1140" s="3"/>
      <c r="C1140" s="3"/>
      <c r="D1140" s="3"/>
      <c r="E1140" s="3"/>
      <c r="F1140" s="3"/>
      <c r="G1140" s="3"/>
      <c r="H1140" s="3"/>
      <c r="I1140" s="3"/>
      <c r="J1140" s="3"/>
      <c r="K1140" s="3"/>
      <c r="L1140" s="3"/>
      <c r="M1140" s="3"/>
      <c r="N1140" s="3"/>
      <c r="O1140" s="3"/>
    </row>
    <row r="1141" spans="1:15" ht="12.75">
      <c r="A1141" s="5"/>
      <c r="B1141" s="3"/>
      <c r="C1141" s="3"/>
      <c r="D1141" s="3"/>
      <c r="E1141" s="3"/>
      <c r="F1141" s="3"/>
      <c r="G1141" s="3"/>
      <c r="H1141" s="3"/>
      <c r="I1141" s="3"/>
      <c r="J1141" s="3"/>
      <c r="K1141" s="3"/>
      <c r="L1141" s="3"/>
      <c r="M1141" s="3"/>
      <c r="N1141" s="3"/>
      <c r="O1141" s="3"/>
    </row>
    <row r="1142" spans="1:15" ht="12.75">
      <c r="A1142" s="5"/>
      <c r="B1142" s="3"/>
      <c r="C1142" s="3"/>
      <c r="D1142" s="3"/>
      <c r="E1142" s="3"/>
      <c r="F1142" s="3"/>
      <c r="G1142" s="3"/>
      <c r="H1142" s="3"/>
      <c r="I1142" s="3"/>
      <c r="J1142" s="3"/>
      <c r="K1142" s="3"/>
      <c r="L1142" s="3"/>
      <c r="M1142" s="3"/>
      <c r="N1142" s="3"/>
      <c r="O1142" s="3"/>
    </row>
    <row r="1143" spans="1:15" ht="12.75">
      <c r="A1143" s="5"/>
      <c r="B1143" s="3"/>
      <c r="C1143" s="3"/>
      <c r="D1143" s="3"/>
      <c r="E1143" s="3"/>
      <c r="F1143" s="3"/>
      <c r="G1143" s="3"/>
      <c r="H1143" s="3"/>
      <c r="I1143" s="3"/>
      <c r="J1143" s="3"/>
      <c r="K1143" s="3"/>
      <c r="L1143" s="3"/>
      <c r="M1143" s="3"/>
      <c r="N1143" s="3"/>
      <c r="O1143" s="3"/>
    </row>
    <row r="1144" spans="1:15" ht="12.75">
      <c r="A1144" s="5"/>
      <c r="B1144" s="3"/>
      <c r="C1144" s="3"/>
      <c r="D1144" s="3"/>
      <c r="E1144" s="3"/>
      <c r="F1144" s="3"/>
      <c r="G1144" s="3"/>
      <c r="H1144" s="3"/>
      <c r="I1144" s="3"/>
      <c r="J1144" s="3"/>
      <c r="K1144" s="3"/>
      <c r="L1144" s="3"/>
      <c r="M1144" s="3"/>
      <c r="N1144" s="3"/>
      <c r="O1144" s="3"/>
    </row>
    <row r="1145" spans="1:15" ht="12.75">
      <c r="A1145" s="5"/>
      <c r="B1145" s="3"/>
      <c r="C1145" s="3"/>
      <c r="D1145" s="3"/>
      <c r="E1145" s="3"/>
      <c r="F1145" s="3"/>
      <c r="G1145" s="3"/>
      <c r="H1145" s="3"/>
      <c r="I1145" s="3"/>
      <c r="J1145" s="3"/>
      <c r="K1145" s="3"/>
      <c r="L1145" s="3"/>
      <c r="M1145" s="3"/>
      <c r="N1145" s="3"/>
      <c r="O1145" s="3"/>
    </row>
    <row r="1146" spans="1:15" ht="12.75">
      <c r="A1146" s="5"/>
      <c r="B1146" s="3"/>
      <c r="C1146" s="3"/>
      <c r="D1146" s="3"/>
      <c r="E1146" s="3"/>
      <c r="F1146" s="3"/>
      <c r="G1146" s="3"/>
      <c r="H1146" s="3"/>
      <c r="I1146" s="3"/>
      <c r="J1146" s="3"/>
      <c r="K1146" s="3"/>
      <c r="L1146" s="3"/>
      <c r="M1146" s="3"/>
      <c r="N1146" s="3"/>
      <c r="O1146" s="3"/>
    </row>
    <row r="1147" spans="1:15" ht="12.75">
      <c r="A1147" s="5"/>
      <c r="B1147" s="3"/>
      <c r="C1147" s="3"/>
      <c r="D1147" s="3"/>
      <c r="E1147" s="3"/>
      <c r="F1147" s="3"/>
      <c r="G1147" s="3"/>
      <c r="H1147" s="3"/>
      <c r="I1147" s="3"/>
      <c r="J1147" s="3"/>
      <c r="K1147" s="3"/>
      <c r="L1147" s="3"/>
      <c r="M1147" s="3"/>
      <c r="N1147" s="3"/>
      <c r="O1147" s="3"/>
    </row>
    <row r="1148" spans="1:15" ht="12.75">
      <c r="A1148" s="5"/>
      <c r="B1148" s="3"/>
      <c r="C1148" s="3"/>
      <c r="D1148" s="3"/>
      <c r="E1148" s="3"/>
      <c r="F1148" s="3"/>
      <c r="G1148" s="3"/>
      <c r="H1148" s="3"/>
      <c r="I1148" s="3"/>
      <c r="J1148" s="3"/>
      <c r="K1148" s="3"/>
      <c r="L1148" s="3"/>
      <c r="M1148" s="3"/>
      <c r="N1148" s="3"/>
      <c r="O1148" s="3"/>
    </row>
    <row r="1149" spans="1:15" ht="12.75">
      <c r="A1149" s="5"/>
      <c r="B1149" s="3"/>
      <c r="C1149" s="3"/>
      <c r="D1149" s="3"/>
      <c r="E1149" s="3"/>
      <c r="F1149" s="3"/>
      <c r="G1149" s="3"/>
      <c r="H1149" s="3"/>
      <c r="I1149" s="3"/>
      <c r="J1149" s="3"/>
      <c r="K1149" s="3"/>
      <c r="L1149" s="3"/>
      <c r="M1149" s="3"/>
      <c r="N1149" s="3"/>
      <c r="O1149" s="3"/>
    </row>
    <row r="1150" spans="1:15" ht="12.75">
      <c r="A1150" s="5"/>
      <c r="B1150" s="3"/>
      <c r="C1150" s="3"/>
      <c r="D1150" s="3"/>
      <c r="E1150" s="3"/>
      <c r="F1150" s="3"/>
      <c r="G1150" s="3"/>
      <c r="H1150" s="3"/>
      <c r="I1150" s="3"/>
      <c r="J1150" s="3"/>
      <c r="K1150" s="3"/>
      <c r="L1150" s="3"/>
      <c r="M1150" s="3"/>
      <c r="N1150" s="3"/>
      <c r="O1150" s="3"/>
    </row>
    <row r="1151" spans="1:15" ht="12.75">
      <c r="A1151" s="5"/>
      <c r="B1151" s="3"/>
      <c r="C1151" s="3"/>
      <c r="D1151" s="3"/>
      <c r="E1151" s="3"/>
      <c r="F1151" s="3"/>
      <c r="G1151" s="3"/>
      <c r="H1151" s="3"/>
      <c r="I1151" s="3"/>
      <c r="J1151" s="3"/>
      <c r="K1151" s="3"/>
      <c r="L1151" s="3"/>
      <c r="M1151" s="3"/>
      <c r="N1151" s="3"/>
      <c r="O1151" s="3"/>
    </row>
    <row r="1152" spans="1:15" ht="12.75">
      <c r="A1152" s="5"/>
      <c r="B1152" s="3"/>
      <c r="C1152" s="3"/>
      <c r="D1152" s="3"/>
      <c r="E1152" s="3"/>
      <c r="F1152" s="3"/>
      <c r="G1152" s="3"/>
      <c r="H1152" s="3"/>
      <c r="I1152" s="3"/>
      <c r="J1152" s="3"/>
      <c r="K1152" s="3"/>
      <c r="L1152" s="3"/>
      <c r="M1152" s="3"/>
      <c r="N1152" s="3"/>
      <c r="O1152" s="3"/>
    </row>
    <row r="1153" spans="1:15" ht="12.75">
      <c r="A1153" s="5"/>
      <c r="B1153" s="3"/>
      <c r="C1153" s="3"/>
      <c r="D1153" s="3"/>
      <c r="E1153" s="3"/>
      <c r="F1153" s="3"/>
      <c r="G1153" s="3"/>
      <c r="H1153" s="3"/>
      <c r="I1153" s="3"/>
      <c r="J1153" s="3"/>
      <c r="K1153" s="3"/>
      <c r="L1153" s="3"/>
      <c r="M1153" s="3"/>
      <c r="N1153" s="3"/>
      <c r="O1153" s="3"/>
    </row>
    <row r="1154" spans="1:15" ht="12.75">
      <c r="A1154" s="5"/>
      <c r="B1154" s="3"/>
      <c r="C1154" s="3"/>
      <c r="D1154" s="3"/>
      <c r="E1154" s="3"/>
      <c r="F1154" s="3"/>
      <c r="G1154" s="3"/>
      <c r="H1154" s="3"/>
      <c r="I1154" s="3"/>
      <c r="J1154" s="3"/>
      <c r="K1154" s="3"/>
      <c r="L1154" s="3"/>
      <c r="M1154" s="3"/>
      <c r="N1154" s="3"/>
      <c r="O1154" s="3"/>
    </row>
    <row r="1155" spans="1:15" ht="12.75">
      <c r="A1155" s="5"/>
      <c r="B1155" s="3"/>
      <c r="C1155" s="3"/>
      <c r="D1155" s="3"/>
      <c r="E1155" s="3"/>
      <c r="F1155" s="3"/>
      <c r="G1155" s="3"/>
      <c r="H1155" s="3"/>
      <c r="I1155" s="3"/>
      <c r="J1155" s="3"/>
      <c r="K1155" s="3"/>
      <c r="L1155" s="3"/>
      <c r="M1155" s="3"/>
      <c r="N1155" s="3"/>
      <c r="O1155" s="3"/>
    </row>
    <row r="1156" spans="1:15" ht="12.75">
      <c r="A1156" s="5"/>
      <c r="B1156" s="3"/>
      <c r="C1156" s="3"/>
      <c r="D1156" s="3"/>
      <c r="E1156" s="3"/>
      <c r="F1156" s="3"/>
      <c r="G1156" s="3"/>
      <c r="H1156" s="3"/>
      <c r="I1156" s="3"/>
      <c r="J1156" s="3"/>
      <c r="K1156" s="3"/>
      <c r="L1156" s="3"/>
      <c r="M1156" s="3"/>
      <c r="N1156" s="3"/>
      <c r="O1156" s="3"/>
    </row>
    <row r="1157" spans="1:15" ht="12.75">
      <c r="A1157" s="5"/>
      <c r="B1157" s="3"/>
      <c r="C1157" s="3"/>
      <c r="D1157" s="3"/>
      <c r="E1157" s="3"/>
      <c r="F1157" s="3"/>
      <c r="G1157" s="3"/>
      <c r="H1157" s="3"/>
      <c r="I1157" s="3"/>
      <c r="J1157" s="3"/>
      <c r="K1157" s="3"/>
      <c r="L1157" s="3"/>
      <c r="M1157" s="3"/>
      <c r="N1157" s="3"/>
      <c r="O1157" s="3"/>
    </row>
    <row r="1158" spans="1:15" ht="12.75">
      <c r="A1158" s="5"/>
      <c r="B1158" s="3"/>
      <c r="C1158" s="3"/>
      <c r="D1158" s="3"/>
      <c r="E1158" s="3"/>
      <c r="F1158" s="3"/>
      <c r="G1158" s="3"/>
      <c r="H1158" s="3"/>
      <c r="I1158" s="3"/>
      <c r="J1158" s="3"/>
      <c r="K1158" s="3"/>
      <c r="L1158" s="3"/>
      <c r="M1158" s="3"/>
      <c r="N1158" s="3"/>
      <c r="O1158" s="3"/>
    </row>
    <row r="1159" spans="1:15" ht="12.75">
      <c r="A1159" s="5"/>
      <c r="B1159" s="3"/>
      <c r="C1159" s="3"/>
      <c r="D1159" s="3"/>
      <c r="E1159" s="3"/>
      <c r="F1159" s="3"/>
      <c r="G1159" s="3"/>
      <c r="H1159" s="3"/>
      <c r="I1159" s="3"/>
      <c r="J1159" s="3"/>
      <c r="K1159" s="3"/>
      <c r="L1159" s="3"/>
      <c r="M1159" s="3"/>
      <c r="N1159" s="3"/>
      <c r="O1159" s="3"/>
    </row>
    <row r="1160" spans="1:15" ht="12.75">
      <c r="A1160" s="5"/>
      <c r="B1160" s="3"/>
      <c r="C1160" s="3"/>
      <c r="D1160" s="3"/>
      <c r="E1160" s="3"/>
      <c r="F1160" s="3"/>
      <c r="G1160" s="3"/>
      <c r="H1160" s="3"/>
      <c r="I1160" s="3"/>
      <c r="J1160" s="3"/>
      <c r="K1160" s="3"/>
      <c r="L1160" s="3"/>
      <c r="M1160" s="3"/>
      <c r="N1160" s="3"/>
      <c r="O1160" s="3"/>
    </row>
    <row r="1161" spans="1:15" ht="12.75">
      <c r="A1161" s="5"/>
      <c r="B1161" s="3"/>
      <c r="C1161" s="3"/>
      <c r="D1161" s="3"/>
      <c r="E1161" s="3"/>
      <c r="F1161" s="3"/>
      <c r="G1161" s="3"/>
      <c r="H1161" s="3"/>
      <c r="I1161" s="3"/>
      <c r="J1161" s="3"/>
      <c r="K1161" s="3"/>
      <c r="L1161" s="3"/>
      <c r="M1161" s="3"/>
      <c r="N1161" s="3"/>
      <c r="O1161" s="3"/>
    </row>
    <row r="1162" spans="1:15" ht="12.75">
      <c r="A1162" s="5"/>
      <c r="B1162" s="3"/>
      <c r="C1162" s="3"/>
      <c r="D1162" s="3"/>
      <c r="E1162" s="3"/>
      <c r="F1162" s="3"/>
      <c r="G1162" s="3"/>
      <c r="H1162" s="3"/>
      <c r="I1162" s="3"/>
      <c r="J1162" s="3"/>
      <c r="K1162" s="3"/>
      <c r="L1162" s="3"/>
      <c r="M1162" s="3"/>
      <c r="N1162" s="3"/>
      <c r="O1162" s="3"/>
    </row>
    <row r="1163" spans="1:15" ht="12.75">
      <c r="A1163" s="5"/>
      <c r="B1163" s="3"/>
      <c r="C1163" s="3"/>
      <c r="D1163" s="3"/>
      <c r="E1163" s="3"/>
      <c r="F1163" s="3"/>
      <c r="G1163" s="3"/>
      <c r="H1163" s="3"/>
      <c r="I1163" s="3"/>
      <c r="J1163" s="3"/>
      <c r="K1163" s="3"/>
      <c r="L1163" s="3"/>
      <c r="M1163" s="3"/>
      <c r="N1163" s="3"/>
      <c r="O1163" s="3"/>
    </row>
    <row r="1164" spans="1:15" ht="12.75">
      <c r="A1164" s="5"/>
      <c r="B1164" s="3"/>
      <c r="C1164" s="3"/>
      <c r="D1164" s="3"/>
      <c r="E1164" s="3"/>
      <c r="F1164" s="3"/>
      <c r="G1164" s="3"/>
      <c r="H1164" s="3"/>
      <c r="I1164" s="3"/>
      <c r="J1164" s="3"/>
      <c r="K1164" s="3"/>
      <c r="L1164" s="3"/>
      <c r="M1164" s="3"/>
      <c r="N1164" s="3"/>
      <c r="O1164" s="3"/>
    </row>
    <row r="1165" spans="1:15" ht="12.75">
      <c r="A1165" s="5"/>
      <c r="B1165" s="3"/>
      <c r="C1165" s="3"/>
      <c r="D1165" s="3"/>
      <c r="E1165" s="3"/>
      <c r="F1165" s="3"/>
      <c r="G1165" s="3"/>
      <c r="H1165" s="3"/>
      <c r="I1165" s="3"/>
      <c r="J1165" s="3"/>
      <c r="K1165" s="3"/>
      <c r="L1165" s="3"/>
      <c r="M1165" s="3"/>
      <c r="N1165" s="3"/>
      <c r="O1165" s="3"/>
    </row>
    <row r="1166" spans="1:15" ht="12.75">
      <c r="A1166" s="5"/>
      <c r="B1166" s="3"/>
      <c r="C1166" s="3"/>
      <c r="D1166" s="3"/>
      <c r="E1166" s="3"/>
      <c r="F1166" s="3"/>
      <c r="G1166" s="3"/>
      <c r="H1166" s="3"/>
      <c r="I1166" s="3"/>
      <c r="J1166" s="3"/>
      <c r="K1166" s="3"/>
      <c r="L1166" s="3"/>
      <c r="M1166" s="3"/>
      <c r="N1166" s="3"/>
      <c r="O1166" s="3"/>
    </row>
    <row r="1167" spans="1:15" ht="12.75">
      <c r="A1167" s="5"/>
      <c r="B1167" s="3"/>
      <c r="C1167" s="3"/>
      <c r="D1167" s="3"/>
      <c r="E1167" s="3"/>
      <c r="F1167" s="3"/>
      <c r="G1167" s="3"/>
      <c r="H1167" s="3"/>
      <c r="I1167" s="3"/>
      <c r="J1167" s="3"/>
      <c r="K1167" s="3"/>
      <c r="L1167" s="3"/>
      <c r="M1167" s="3"/>
      <c r="N1167" s="3"/>
      <c r="O1167" s="3"/>
    </row>
    <row r="1168" spans="1:15" ht="12.75">
      <c r="A1168" s="5"/>
      <c r="B1168" s="3"/>
      <c r="C1168" s="3"/>
      <c r="D1168" s="3"/>
      <c r="E1168" s="3"/>
      <c r="F1168" s="3"/>
      <c r="G1168" s="3"/>
      <c r="H1168" s="3"/>
      <c r="I1168" s="3"/>
      <c r="J1168" s="3"/>
      <c r="K1168" s="3"/>
      <c r="L1168" s="3"/>
      <c r="M1168" s="3"/>
      <c r="N1168" s="3"/>
      <c r="O1168" s="3"/>
    </row>
    <row r="1169" spans="1:15" ht="12.75">
      <c r="A1169" s="5"/>
      <c r="B1169" s="3"/>
      <c r="C1169" s="3"/>
      <c r="D1169" s="3"/>
      <c r="E1169" s="3"/>
      <c r="F1169" s="3"/>
      <c r="G1169" s="3"/>
      <c r="H1169" s="3"/>
      <c r="I1169" s="3"/>
      <c r="J1169" s="3"/>
      <c r="K1169" s="3"/>
      <c r="L1169" s="3"/>
      <c r="M1169" s="3"/>
      <c r="N1169" s="3"/>
      <c r="O1169" s="3"/>
    </row>
    <row r="1170" spans="1:15" ht="12.75">
      <c r="A1170" s="5"/>
      <c r="B1170" s="3"/>
      <c r="C1170" s="3"/>
      <c r="D1170" s="3"/>
      <c r="E1170" s="3"/>
      <c r="F1170" s="3"/>
      <c r="G1170" s="3"/>
      <c r="H1170" s="3"/>
      <c r="I1170" s="3"/>
      <c r="J1170" s="3"/>
      <c r="K1170" s="3"/>
      <c r="L1170" s="3"/>
      <c r="M1170" s="3"/>
      <c r="N1170" s="3"/>
      <c r="O1170" s="3"/>
    </row>
    <row r="1171" spans="1:15" ht="12.75">
      <c r="A1171" s="5"/>
      <c r="B1171" s="3"/>
      <c r="C1171" s="3"/>
      <c r="D1171" s="3"/>
      <c r="E1171" s="3"/>
      <c r="F1171" s="3"/>
      <c r="G1171" s="3"/>
      <c r="H1171" s="3"/>
      <c r="I1171" s="3"/>
      <c r="J1171" s="3"/>
      <c r="K1171" s="3"/>
      <c r="L1171" s="3"/>
      <c r="M1171" s="3"/>
      <c r="N1171" s="3"/>
      <c r="O1171" s="3"/>
    </row>
    <row r="1172" spans="1:15" ht="12.75">
      <c r="A1172" s="5"/>
      <c r="B1172" s="3"/>
      <c r="C1172" s="3"/>
      <c r="D1172" s="3"/>
      <c r="E1172" s="3"/>
      <c r="F1172" s="3"/>
      <c r="G1172" s="3"/>
      <c r="H1172" s="3"/>
      <c r="I1172" s="3"/>
      <c r="J1172" s="3"/>
      <c r="K1172" s="3"/>
      <c r="L1172" s="3"/>
      <c r="M1172" s="3"/>
      <c r="N1172" s="3"/>
      <c r="O1172" s="3"/>
    </row>
    <row r="1173" spans="1:15" ht="12.75">
      <c r="A1173" s="5"/>
      <c r="B1173" s="3"/>
      <c r="C1173" s="3"/>
      <c r="D1173" s="3"/>
      <c r="E1173" s="3"/>
      <c r="F1173" s="3"/>
      <c r="G1173" s="3"/>
      <c r="H1173" s="3"/>
      <c r="I1173" s="3"/>
      <c r="J1173" s="3"/>
      <c r="K1173" s="3"/>
      <c r="L1173" s="3"/>
      <c r="M1173" s="3"/>
      <c r="N1173" s="3"/>
      <c r="O1173" s="3"/>
    </row>
    <row r="1174" spans="1:15" ht="12.75">
      <c r="A1174" s="5"/>
      <c r="B1174" s="3"/>
      <c r="C1174" s="3"/>
      <c r="D1174" s="3"/>
      <c r="E1174" s="3"/>
      <c r="F1174" s="3"/>
      <c r="G1174" s="3"/>
      <c r="H1174" s="3"/>
      <c r="I1174" s="3"/>
      <c r="J1174" s="3"/>
      <c r="K1174" s="3"/>
      <c r="L1174" s="3"/>
      <c r="M1174" s="3"/>
      <c r="N1174" s="3"/>
      <c r="O1174" s="3"/>
    </row>
    <row r="1175" spans="1:15" ht="12.75">
      <c r="A1175" s="5"/>
      <c r="B1175" s="3"/>
      <c r="C1175" s="3"/>
      <c r="D1175" s="3"/>
      <c r="E1175" s="3"/>
      <c r="F1175" s="3"/>
      <c r="G1175" s="3"/>
      <c r="H1175" s="3"/>
      <c r="I1175" s="3"/>
      <c r="J1175" s="3"/>
      <c r="K1175" s="3"/>
      <c r="L1175" s="3"/>
      <c r="M1175" s="3"/>
      <c r="N1175" s="3"/>
      <c r="O1175" s="3"/>
    </row>
    <row r="1176" spans="1:15" ht="12.75">
      <c r="A1176" s="5"/>
      <c r="B1176" s="3"/>
      <c r="C1176" s="3"/>
      <c r="D1176" s="3"/>
      <c r="E1176" s="3"/>
      <c r="F1176" s="3"/>
      <c r="G1176" s="3"/>
      <c r="H1176" s="3"/>
      <c r="I1176" s="3"/>
      <c r="J1176" s="3"/>
      <c r="K1176" s="3"/>
      <c r="L1176" s="3"/>
      <c r="M1176" s="3"/>
      <c r="N1176" s="3"/>
      <c r="O1176" s="3"/>
    </row>
    <row r="1177" spans="1:15" ht="12.75">
      <c r="A1177" s="5"/>
      <c r="B1177" s="3"/>
      <c r="C1177" s="3"/>
      <c r="D1177" s="3"/>
      <c r="E1177" s="3"/>
      <c r="F1177" s="3"/>
      <c r="G1177" s="3"/>
      <c r="H1177" s="3"/>
      <c r="I1177" s="3"/>
      <c r="J1177" s="3"/>
      <c r="K1177" s="3"/>
      <c r="L1177" s="3"/>
      <c r="M1177" s="3"/>
      <c r="N1177" s="3"/>
      <c r="O1177" s="3"/>
    </row>
    <row r="1178" spans="1:15" ht="12.75">
      <c r="A1178" s="5"/>
      <c r="B1178" s="3"/>
      <c r="C1178" s="3"/>
      <c r="D1178" s="3"/>
      <c r="E1178" s="3"/>
      <c r="F1178" s="3"/>
      <c r="G1178" s="3"/>
      <c r="H1178" s="3"/>
      <c r="I1178" s="3"/>
      <c r="J1178" s="3"/>
      <c r="K1178" s="3"/>
      <c r="L1178" s="3"/>
      <c r="M1178" s="3"/>
      <c r="N1178" s="3"/>
      <c r="O1178" s="3"/>
    </row>
    <row r="1179" spans="1:15" ht="12.75">
      <c r="A1179" s="5"/>
      <c r="B1179" s="3"/>
      <c r="C1179" s="3"/>
      <c r="D1179" s="3"/>
      <c r="E1179" s="3"/>
      <c r="F1179" s="3"/>
      <c r="G1179" s="3"/>
      <c r="H1179" s="3"/>
      <c r="I1179" s="3"/>
      <c r="J1179" s="3"/>
      <c r="K1179" s="3"/>
      <c r="L1179" s="3"/>
      <c r="M1179" s="3"/>
      <c r="N1179" s="3"/>
      <c r="O1179" s="3"/>
    </row>
    <row r="1180" spans="1:15" ht="12.75">
      <c r="A1180" s="5"/>
      <c r="B1180" s="3"/>
      <c r="C1180" s="3"/>
      <c r="D1180" s="3"/>
      <c r="E1180" s="3"/>
      <c r="F1180" s="3"/>
      <c r="G1180" s="3"/>
      <c r="H1180" s="3"/>
      <c r="I1180" s="3"/>
      <c r="J1180" s="3"/>
      <c r="K1180" s="3"/>
      <c r="L1180" s="3"/>
      <c r="M1180" s="3"/>
      <c r="N1180" s="3"/>
      <c r="O1180" s="3"/>
    </row>
    <row r="1181" spans="1:15" ht="12.75">
      <c r="A1181" s="5"/>
      <c r="B1181" s="3"/>
      <c r="C1181" s="3"/>
      <c r="D1181" s="3"/>
      <c r="E1181" s="3"/>
      <c r="F1181" s="3"/>
      <c r="G1181" s="3"/>
      <c r="H1181" s="3"/>
      <c r="I1181" s="3"/>
      <c r="J1181" s="3"/>
      <c r="K1181" s="3"/>
      <c r="L1181" s="3"/>
      <c r="M1181" s="3"/>
      <c r="N1181" s="3"/>
      <c r="O1181" s="3"/>
    </row>
    <row r="1182" spans="1:15" ht="12.75">
      <c r="A1182" s="5"/>
      <c r="B1182" s="3"/>
      <c r="C1182" s="3"/>
      <c r="D1182" s="3"/>
      <c r="E1182" s="3"/>
      <c r="F1182" s="3"/>
      <c r="G1182" s="3"/>
      <c r="H1182" s="3"/>
      <c r="I1182" s="3"/>
      <c r="J1182" s="3"/>
      <c r="K1182" s="3"/>
      <c r="L1182" s="3"/>
      <c r="M1182" s="3"/>
      <c r="N1182" s="3"/>
      <c r="O1182" s="3"/>
    </row>
    <row r="1183" spans="1:15" ht="12.75">
      <c r="A1183" s="5"/>
      <c r="B1183" s="3"/>
      <c r="C1183" s="3"/>
      <c r="D1183" s="3"/>
      <c r="E1183" s="3"/>
      <c r="F1183" s="3"/>
      <c r="G1183" s="3"/>
      <c r="H1183" s="3"/>
      <c r="I1183" s="3"/>
      <c r="J1183" s="3"/>
      <c r="K1183" s="3"/>
      <c r="L1183" s="3"/>
      <c r="M1183" s="3"/>
      <c r="N1183" s="3"/>
      <c r="O1183" s="3"/>
    </row>
    <row r="1184" spans="1:15" ht="12.75">
      <c r="A1184" s="5"/>
      <c r="B1184" s="3"/>
      <c r="C1184" s="3"/>
      <c r="D1184" s="3"/>
      <c r="E1184" s="3"/>
      <c r="F1184" s="3"/>
      <c r="G1184" s="3"/>
      <c r="H1184" s="3"/>
      <c r="I1184" s="3"/>
      <c r="J1184" s="3"/>
      <c r="K1184" s="3"/>
      <c r="L1184" s="3"/>
      <c r="M1184" s="3"/>
      <c r="N1184" s="3"/>
      <c r="O1184" s="3"/>
    </row>
    <row r="1185" spans="1:15" ht="12.75">
      <c r="A1185" s="5"/>
      <c r="B1185" s="3"/>
      <c r="C1185" s="3"/>
      <c r="D1185" s="3"/>
      <c r="E1185" s="3"/>
      <c r="F1185" s="3"/>
      <c r="G1185" s="3"/>
      <c r="H1185" s="3"/>
      <c r="I1185" s="3"/>
      <c r="J1185" s="3"/>
      <c r="K1185" s="3"/>
      <c r="L1185" s="3"/>
      <c r="M1185" s="3"/>
      <c r="N1185" s="3"/>
      <c r="O1185" s="3"/>
    </row>
    <row r="1186" spans="1:15" ht="12.75">
      <c r="A1186" s="5"/>
      <c r="B1186" s="3"/>
      <c r="C1186" s="3"/>
      <c r="D1186" s="3"/>
      <c r="E1186" s="3"/>
      <c r="F1186" s="3"/>
      <c r="G1186" s="3"/>
      <c r="H1186" s="3"/>
      <c r="I1186" s="3"/>
      <c r="J1186" s="3"/>
      <c r="K1186" s="3"/>
      <c r="L1186" s="3"/>
      <c r="M1186" s="3"/>
      <c r="N1186" s="3"/>
      <c r="O1186" s="3"/>
    </row>
    <row r="1187" spans="1:15" ht="12.75">
      <c r="A1187" s="5"/>
      <c r="B1187" s="3"/>
      <c r="C1187" s="3"/>
      <c r="D1187" s="3"/>
      <c r="E1187" s="3"/>
      <c r="F1187" s="3"/>
      <c r="G1187" s="3"/>
      <c r="H1187" s="3"/>
      <c r="I1187" s="3"/>
      <c r="J1187" s="3"/>
      <c r="K1187" s="3"/>
      <c r="L1187" s="3"/>
      <c r="M1187" s="3"/>
      <c r="N1187" s="3"/>
      <c r="O1187" s="3"/>
    </row>
    <row r="1188" spans="1:15" ht="12.75">
      <c r="A1188" s="5"/>
      <c r="B1188" s="3"/>
      <c r="C1188" s="3"/>
      <c r="D1188" s="3"/>
      <c r="E1188" s="3"/>
      <c r="F1188" s="3"/>
      <c r="G1188" s="3"/>
      <c r="H1188" s="3"/>
      <c r="I1188" s="3"/>
      <c r="J1188" s="3"/>
      <c r="K1188" s="3"/>
      <c r="L1188" s="3"/>
      <c r="M1188" s="3"/>
      <c r="N1188" s="3"/>
      <c r="O1188" s="3"/>
    </row>
    <row r="1189" spans="1:15" ht="12.75">
      <c r="A1189" s="5"/>
      <c r="B1189" s="3"/>
      <c r="C1189" s="3"/>
      <c r="D1189" s="3"/>
      <c r="E1189" s="3"/>
      <c r="F1189" s="3"/>
      <c r="G1189" s="3"/>
      <c r="H1189" s="3"/>
      <c r="I1189" s="3"/>
      <c r="J1189" s="3"/>
      <c r="K1189" s="3"/>
      <c r="L1189" s="3"/>
      <c r="M1189" s="3"/>
      <c r="N1189" s="3"/>
      <c r="O1189" s="3"/>
    </row>
    <row r="1190" spans="1:15" ht="12.75">
      <c r="A1190" s="5"/>
      <c r="B1190" s="3"/>
      <c r="C1190" s="3"/>
      <c r="D1190" s="3"/>
      <c r="E1190" s="3"/>
      <c r="F1190" s="3"/>
      <c r="G1190" s="3"/>
      <c r="H1190" s="3"/>
      <c r="I1190" s="3"/>
      <c r="J1190" s="3"/>
      <c r="K1190" s="3"/>
      <c r="L1190" s="3"/>
      <c r="M1190" s="3"/>
      <c r="N1190" s="3"/>
      <c r="O1190" s="3"/>
    </row>
    <row r="1191" spans="1:15" ht="12.75">
      <c r="A1191" s="5"/>
      <c r="B1191" s="3"/>
      <c r="C1191" s="3"/>
      <c r="D1191" s="3"/>
      <c r="E1191" s="3"/>
      <c r="F1191" s="3"/>
      <c r="G1191" s="3"/>
      <c r="H1191" s="3"/>
      <c r="I1191" s="3"/>
      <c r="J1191" s="3"/>
      <c r="K1191" s="3"/>
      <c r="L1191" s="3"/>
      <c r="M1191" s="3"/>
      <c r="N1191" s="3"/>
      <c r="O1191" s="3"/>
    </row>
    <row r="1192" spans="1:15" ht="12.75">
      <c r="A1192" s="5"/>
      <c r="B1192" s="3"/>
      <c r="C1192" s="3"/>
      <c r="D1192" s="3"/>
      <c r="E1192" s="3"/>
      <c r="F1192" s="3"/>
      <c r="G1192" s="3"/>
      <c r="H1192" s="3"/>
      <c r="I1192" s="3"/>
      <c r="J1192" s="3"/>
      <c r="K1192" s="3"/>
      <c r="L1192" s="3"/>
      <c r="M1192" s="3"/>
      <c r="N1192" s="3"/>
      <c r="O1192" s="3"/>
    </row>
    <row r="1193" spans="1:15" ht="12.75">
      <c r="A1193" s="5"/>
      <c r="B1193" s="3"/>
      <c r="C1193" s="3"/>
      <c r="D1193" s="3"/>
      <c r="E1193" s="3"/>
      <c r="F1193" s="3"/>
      <c r="G1193" s="3"/>
      <c r="H1193" s="3"/>
      <c r="I1193" s="3"/>
      <c r="J1193" s="3"/>
      <c r="K1193" s="3"/>
      <c r="L1193" s="3"/>
      <c r="M1193" s="3"/>
      <c r="N1193" s="3"/>
      <c r="O1193" s="3"/>
    </row>
    <row r="1194" spans="1:15" ht="12.75">
      <c r="A1194" s="5"/>
      <c r="B1194" s="3"/>
      <c r="C1194" s="3"/>
      <c r="D1194" s="3"/>
      <c r="E1194" s="3"/>
      <c r="F1194" s="3"/>
      <c r="G1194" s="3"/>
      <c r="H1194" s="3"/>
      <c r="I1194" s="3"/>
      <c r="J1194" s="3"/>
      <c r="K1194" s="3"/>
      <c r="L1194" s="3"/>
      <c r="M1194" s="3"/>
      <c r="N1194" s="3"/>
      <c r="O1194" s="3"/>
    </row>
    <row r="1195" spans="1:15" ht="12.75">
      <c r="A1195" s="5"/>
      <c r="B1195" s="3"/>
      <c r="C1195" s="3"/>
      <c r="D1195" s="3"/>
      <c r="E1195" s="3"/>
      <c r="F1195" s="3"/>
      <c r="G1195" s="3"/>
      <c r="H1195" s="3"/>
      <c r="I1195" s="3"/>
      <c r="J1195" s="3"/>
      <c r="K1195" s="3"/>
      <c r="L1195" s="3"/>
      <c r="M1195" s="3"/>
      <c r="N1195" s="3"/>
      <c r="O1195" s="3"/>
    </row>
    <row r="1196" spans="1:15" ht="12.75">
      <c r="A1196" s="5"/>
      <c r="B1196" s="3"/>
      <c r="C1196" s="3"/>
      <c r="D1196" s="3"/>
      <c r="E1196" s="3"/>
      <c r="F1196" s="3"/>
      <c r="G1196" s="3"/>
      <c r="H1196" s="3"/>
      <c r="I1196" s="3"/>
      <c r="J1196" s="3"/>
      <c r="K1196" s="3"/>
      <c r="L1196" s="3"/>
      <c r="M1196" s="3"/>
      <c r="N1196" s="3"/>
      <c r="O1196" s="3"/>
    </row>
    <row r="1197" spans="1:15" ht="12.75">
      <c r="A1197" s="5"/>
      <c r="B1197" s="3"/>
      <c r="C1197" s="3"/>
      <c r="D1197" s="3"/>
      <c r="E1197" s="3"/>
      <c r="F1197" s="3"/>
      <c r="G1197" s="3"/>
      <c r="H1197" s="3"/>
      <c r="I1197" s="3"/>
      <c r="J1197" s="3"/>
      <c r="K1197" s="3"/>
      <c r="L1197" s="3"/>
      <c r="M1197" s="3"/>
      <c r="N1197" s="3"/>
      <c r="O1197" s="3"/>
    </row>
    <row r="1198" spans="1:15" ht="12.75">
      <c r="A1198" s="5"/>
      <c r="B1198" s="3"/>
      <c r="C1198" s="3"/>
      <c r="D1198" s="3"/>
      <c r="E1198" s="3"/>
      <c r="F1198" s="3"/>
      <c r="G1198" s="3"/>
      <c r="H1198" s="3"/>
      <c r="I1198" s="3"/>
      <c r="J1198" s="3"/>
      <c r="K1198" s="3"/>
      <c r="L1198" s="3"/>
      <c r="M1198" s="3"/>
      <c r="N1198" s="3"/>
      <c r="O1198" s="3"/>
    </row>
    <row r="1199" spans="1:15" ht="12.75">
      <c r="A1199" s="5"/>
      <c r="B1199" s="3"/>
      <c r="C1199" s="3"/>
      <c r="D1199" s="3"/>
      <c r="E1199" s="3"/>
      <c r="F1199" s="3"/>
      <c r="G1199" s="3"/>
      <c r="H1199" s="3"/>
      <c r="I1199" s="3"/>
      <c r="J1199" s="3"/>
      <c r="K1199" s="3"/>
      <c r="L1199" s="3"/>
      <c r="M1199" s="3"/>
      <c r="N1199" s="3"/>
      <c r="O1199" s="3"/>
    </row>
    <row r="1200" spans="1:15" ht="12.75">
      <c r="A1200" s="5"/>
      <c r="B1200" s="3"/>
      <c r="C1200" s="3"/>
      <c r="D1200" s="3"/>
      <c r="E1200" s="3"/>
      <c r="F1200" s="3"/>
      <c r="G1200" s="3"/>
      <c r="H1200" s="3"/>
      <c r="I1200" s="3"/>
      <c r="J1200" s="3"/>
      <c r="K1200" s="3"/>
      <c r="L1200" s="3"/>
      <c r="M1200" s="3"/>
      <c r="N1200" s="3"/>
      <c r="O1200" s="3"/>
    </row>
    <row r="1201" spans="1:15" ht="12.75">
      <c r="A1201" s="5"/>
      <c r="B1201" s="3"/>
      <c r="C1201" s="3"/>
      <c r="D1201" s="3"/>
      <c r="E1201" s="3"/>
      <c r="F1201" s="3"/>
      <c r="G1201" s="3"/>
      <c r="H1201" s="3"/>
      <c r="I1201" s="3"/>
      <c r="J1201" s="3"/>
      <c r="K1201" s="3"/>
      <c r="L1201" s="3"/>
      <c r="M1201" s="3"/>
      <c r="N1201" s="3"/>
      <c r="O1201" s="3"/>
    </row>
    <row r="1202" spans="1:15" ht="12.75">
      <c r="A1202" s="5"/>
      <c r="B1202" s="3"/>
      <c r="C1202" s="3"/>
      <c r="D1202" s="3"/>
      <c r="E1202" s="3"/>
      <c r="F1202" s="3"/>
      <c r="G1202" s="3"/>
      <c r="H1202" s="3"/>
      <c r="I1202" s="3"/>
      <c r="J1202" s="3"/>
      <c r="K1202" s="3"/>
      <c r="L1202" s="3"/>
      <c r="M1202" s="3"/>
      <c r="N1202" s="3"/>
      <c r="O1202" s="3"/>
    </row>
    <row r="1203" spans="1:15" ht="12.75">
      <c r="A1203" s="5"/>
      <c r="B1203" s="3"/>
      <c r="C1203" s="3"/>
      <c r="D1203" s="3"/>
      <c r="E1203" s="3"/>
      <c r="F1203" s="3"/>
      <c r="G1203" s="3"/>
      <c r="H1203" s="3"/>
      <c r="I1203" s="3"/>
      <c r="J1203" s="3"/>
      <c r="K1203" s="3"/>
      <c r="L1203" s="3"/>
      <c r="M1203" s="3"/>
      <c r="N1203" s="3"/>
      <c r="O1203" s="3"/>
    </row>
    <row r="1204" spans="1:15" ht="12.75">
      <c r="A1204" s="5"/>
      <c r="B1204" s="3"/>
      <c r="C1204" s="3"/>
      <c r="D1204" s="3"/>
      <c r="E1204" s="3"/>
      <c r="F1204" s="3"/>
      <c r="G1204" s="3"/>
      <c r="H1204" s="3"/>
      <c r="I1204" s="3"/>
      <c r="J1204" s="3"/>
      <c r="K1204" s="3"/>
      <c r="L1204" s="3"/>
      <c r="M1204" s="3"/>
      <c r="N1204" s="3"/>
      <c r="O1204" s="3"/>
    </row>
    <row r="1205" spans="1:15" ht="12.75">
      <c r="A1205" s="5"/>
      <c r="B1205" s="3"/>
      <c r="C1205" s="3"/>
      <c r="D1205" s="3"/>
      <c r="E1205" s="3"/>
      <c r="F1205" s="3"/>
      <c r="G1205" s="3"/>
      <c r="H1205" s="3"/>
      <c r="I1205" s="3"/>
      <c r="J1205" s="3"/>
      <c r="K1205" s="3"/>
      <c r="L1205" s="3"/>
      <c r="M1205" s="3"/>
      <c r="N1205" s="3"/>
      <c r="O1205" s="3"/>
    </row>
    <row r="1206" spans="1:15" ht="12.75">
      <c r="A1206" s="5"/>
      <c r="B1206" s="3"/>
      <c r="C1206" s="3"/>
      <c r="D1206" s="3"/>
      <c r="E1206" s="3"/>
      <c r="F1206" s="3"/>
      <c r="G1206" s="3"/>
      <c r="H1206" s="3"/>
      <c r="I1206" s="3"/>
      <c r="J1206" s="3"/>
      <c r="K1206" s="3"/>
      <c r="L1206" s="3"/>
      <c r="M1206" s="3"/>
      <c r="N1206" s="3"/>
      <c r="O1206" s="3"/>
    </row>
    <row r="1207" spans="1:15" ht="12.75">
      <c r="A1207" s="5"/>
      <c r="B1207" s="3"/>
      <c r="C1207" s="3"/>
      <c r="D1207" s="3"/>
      <c r="E1207" s="3"/>
      <c r="F1207" s="3"/>
      <c r="G1207" s="3"/>
      <c r="H1207" s="3"/>
      <c r="I1207" s="3"/>
      <c r="J1207" s="3"/>
      <c r="K1207" s="3"/>
      <c r="L1207" s="3"/>
      <c r="M1207" s="3"/>
      <c r="N1207" s="3"/>
      <c r="O1207" s="3"/>
    </row>
    <row r="1208" spans="1:15" ht="12.75">
      <c r="A1208" s="5"/>
      <c r="B1208" s="3"/>
      <c r="C1208" s="3"/>
      <c r="D1208" s="3"/>
      <c r="E1208" s="3"/>
      <c r="F1208" s="3"/>
      <c r="G1208" s="3"/>
      <c r="H1208" s="3"/>
      <c r="I1208" s="3"/>
      <c r="J1208" s="3"/>
      <c r="K1208" s="3"/>
      <c r="L1208" s="3"/>
      <c r="M1208" s="3"/>
      <c r="N1208" s="3"/>
      <c r="O1208" s="3"/>
    </row>
    <row r="1209" spans="1:15" ht="12.75">
      <c r="A1209" s="5"/>
      <c r="B1209" s="3"/>
      <c r="C1209" s="3"/>
      <c r="D1209" s="3"/>
      <c r="E1209" s="3"/>
      <c r="F1209" s="3"/>
      <c r="G1209" s="3"/>
      <c r="H1209" s="3"/>
      <c r="I1209" s="3"/>
      <c r="J1209" s="3"/>
      <c r="K1209" s="3"/>
      <c r="L1209" s="3"/>
      <c r="M1209" s="3"/>
      <c r="N1209" s="3"/>
      <c r="O1209" s="3"/>
    </row>
    <row r="1210" spans="1:15" ht="12.75">
      <c r="A1210" s="5"/>
      <c r="B1210" s="3"/>
      <c r="C1210" s="3"/>
      <c r="D1210" s="3"/>
      <c r="E1210" s="3"/>
      <c r="F1210" s="3"/>
      <c r="G1210" s="3"/>
      <c r="H1210" s="3"/>
      <c r="I1210" s="3"/>
      <c r="J1210" s="3"/>
      <c r="K1210" s="3"/>
      <c r="L1210" s="3"/>
      <c r="M1210" s="3"/>
      <c r="N1210" s="3"/>
      <c r="O1210" s="3"/>
    </row>
    <row r="1211" spans="1:15" ht="12.75">
      <c r="A1211" s="5"/>
      <c r="B1211" s="3"/>
      <c r="C1211" s="3"/>
      <c r="D1211" s="3"/>
      <c r="E1211" s="3"/>
      <c r="F1211" s="3"/>
      <c r="G1211" s="3"/>
      <c r="H1211" s="3"/>
      <c r="I1211" s="3"/>
      <c r="J1211" s="3"/>
      <c r="K1211" s="3"/>
      <c r="L1211" s="3"/>
      <c r="M1211" s="3"/>
      <c r="N1211" s="3"/>
      <c r="O1211" s="3"/>
    </row>
    <row r="1212" spans="1:15" ht="12.75">
      <c r="A1212" s="5"/>
      <c r="B1212" s="3"/>
      <c r="C1212" s="3"/>
      <c r="D1212" s="3"/>
      <c r="E1212" s="3"/>
      <c r="F1212" s="3"/>
      <c r="G1212" s="3"/>
      <c r="H1212" s="3"/>
      <c r="I1212" s="3"/>
      <c r="J1212" s="3"/>
      <c r="K1212" s="3"/>
      <c r="L1212" s="3"/>
      <c r="M1212" s="3"/>
      <c r="N1212" s="3"/>
      <c r="O1212" s="3"/>
    </row>
    <row r="1213" spans="1:15" ht="12.75">
      <c r="A1213" s="5"/>
      <c r="B1213" s="3"/>
      <c r="C1213" s="3"/>
      <c r="D1213" s="3"/>
      <c r="E1213" s="3"/>
      <c r="F1213" s="3"/>
      <c r="G1213" s="3"/>
      <c r="H1213" s="3"/>
      <c r="I1213" s="3"/>
      <c r="J1213" s="3"/>
      <c r="K1213" s="3"/>
      <c r="L1213" s="3"/>
      <c r="M1213" s="3"/>
      <c r="N1213" s="3"/>
      <c r="O1213" s="3"/>
    </row>
    <row r="1214" spans="1:15" ht="12.75">
      <c r="A1214" s="5"/>
      <c r="B1214" s="3"/>
      <c r="C1214" s="3"/>
      <c r="D1214" s="3"/>
      <c r="E1214" s="3"/>
      <c r="F1214" s="3"/>
      <c r="G1214" s="3"/>
      <c r="H1214" s="3"/>
      <c r="I1214" s="3"/>
      <c r="J1214" s="3"/>
      <c r="K1214" s="3"/>
      <c r="L1214" s="3"/>
      <c r="M1214" s="3"/>
      <c r="N1214" s="3"/>
      <c r="O1214" s="3"/>
    </row>
    <row r="1215" spans="1:15" ht="12.75">
      <c r="A1215" s="5"/>
      <c r="B1215" s="3"/>
      <c r="C1215" s="3"/>
      <c r="D1215" s="3"/>
      <c r="E1215" s="3"/>
      <c r="F1215" s="3"/>
      <c r="G1215" s="3"/>
      <c r="H1215" s="3"/>
      <c r="I1215" s="3"/>
      <c r="J1215" s="3"/>
      <c r="K1215" s="3"/>
      <c r="L1215" s="3"/>
      <c r="M1215" s="3"/>
      <c r="N1215" s="3"/>
      <c r="O1215" s="3"/>
    </row>
    <row r="1216" spans="1:15" ht="12.75">
      <c r="A1216" s="5"/>
      <c r="B1216" s="3"/>
      <c r="C1216" s="3"/>
      <c r="D1216" s="3"/>
      <c r="E1216" s="3"/>
      <c r="F1216" s="3"/>
      <c r="G1216" s="3"/>
      <c r="H1216" s="3"/>
      <c r="I1216" s="3"/>
      <c r="J1216" s="3"/>
      <c r="K1216" s="3"/>
      <c r="L1216" s="3"/>
      <c r="M1216" s="3"/>
      <c r="N1216" s="3"/>
      <c r="O1216" s="3"/>
    </row>
    <row r="1217" spans="1:15" ht="12.75">
      <c r="A1217" s="5"/>
      <c r="B1217" s="3"/>
      <c r="C1217" s="3"/>
      <c r="D1217" s="3"/>
      <c r="E1217" s="3"/>
      <c r="F1217" s="3"/>
      <c r="G1217" s="3"/>
      <c r="H1217" s="3"/>
      <c r="I1217" s="3"/>
      <c r="J1217" s="3"/>
      <c r="K1217" s="3"/>
      <c r="L1217" s="3"/>
      <c r="M1217" s="3"/>
      <c r="N1217" s="3"/>
      <c r="O1217" s="3"/>
    </row>
    <row r="1218" spans="1:15" ht="12.75">
      <c r="A1218" s="5"/>
      <c r="B1218" s="3"/>
      <c r="C1218" s="3"/>
      <c r="D1218" s="3"/>
      <c r="E1218" s="3"/>
      <c r="F1218" s="3"/>
      <c r="G1218" s="3"/>
      <c r="H1218" s="3"/>
      <c r="I1218" s="3"/>
      <c r="J1218" s="3"/>
      <c r="K1218" s="3"/>
      <c r="L1218" s="3"/>
      <c r="M1218" s="3"/>
      <c r="N1218" s="3"/>
      <c r="O1218" s="3"/>
    </row>
    <row r="1219" spans="1:15" ht="12.75">
      <c r="A1219" s="5"/>
      <c r="B1219" s="3"/>
      <c r="C1219" s="3"/>
      <c r="D1219" s="3"/>
      <c r="E1219" s="3"/>
      <c r="F1219" s="3"/>
      <c r="G1219" s="3"/>
      <c r="H1219" s="3"/>
      <c r="I1219" s="3"/>
      <c r="J1219" s="3"/>
      <c r="K1219" s="3"/>
      <c r="L1219" s="3"/>
      <c r="M1219" s="3"/>
      <c r="N1219" s="3"/>
      <c r="O1219" s="3"/>
    </row>
    <row r="1220" spans="1:15" ht="12.75">
      <c r="A1220" s="5"/>
      <c r="B1220" s="3"/>
      <c r="C1220" s="3"/>
      <c r="D1220" s="3"/>
      <c r="E1220" s="3"/>
      <c r="F1220" s="3"/>
      <c r="G1220" s="3"/>
      <c r="H1220" s="3"/>
      <c r="I1220" s="3"/>
      <c r="J1220" s="3"/>
      <c r="K1220" s="3"/>
      <c r="L1220" s="3"/>
      <c r="M1220" s="3"/>
      <c r="N1220" s="3"/>
      <c r="O1220" s="3"/>
    </row>
    <row r="1221" spans="1:15" ht="12.75">
      <c r="A1221" s="5"/>
      <c r="B1221" s="3"/>
      <c r="C1221" s="3"/>
      <c r="D1221" s="3"/>
      <c r="E1221" s="3"/>
      <c r="F1221" s="3"/>
      <c r="G1221" s="3"/>
      <c r="H1221" s="3"/>
      <c r="I1221" s="3"/>
      <c r="J1221" s="3"/>
      <c r="K1221" s="3"/>
      <c r="L1221" s="3"/>
      <c r="M1221" s="3"/>
      <c r="N1221" s="3"/>
      <c r="O1221" s="3"/>
    </row>
    <row r="1222" spans="1:15" ht="12.75">
      <c r="A1222" s="5"/>
      <c r="B1222" s="3"/>
      <c r="C1222" s="3"/>
      <c r="D1222" s="3"/>
      <c r="E1222" s="3"/>
      <c r="F1222" s="3"/>
      <c r="G1222" s="3"/>
      <c r="H1222" s="3"/>
      <c r="I1222" s="3"/>
      <c r="J1222" s="3"/>
      <c r="K1222" s="3"/>
      <c r="L1222" s="3"/>
      <c r="M1222" s="3"/>
      <c r="N1222" s="3"/>
      <c r="O1222" s="3"/>
    </row>
    <row r="1223" spans="1:15" ht="12.75">
      <c r="A1223" s="5"/>
      <c r="B1223" s="3"/>
      <c r="C1223" s="3"/>
      <c r="D1223" s="3"/>
      <c r="E1223" s="3"/>
      <c r="F1223" s="3"/>
      <c r="G1223" s="3"/>
      <c r="H1223" s="3"/>
      <c r="I1223" s="3"/>
      <c r="J1223" s="3"/>
      <c r="K1223" s="3"/>
      <c r="L1223" s="3"/>
      <c r="M1223" s="3"/>
      <c r="N1223" s="3"/>
      <c r="O1223" s="3"/>
    </row>
    <row r="1224" spans="1:15" ht="12.75">
      <c r="A1224" s="5"/>
      <c r="B1224" s="3"/>
      <c r="C1224" s="3"/>
      <c r="D1224" s="3"/>
      <c r="E1224" s="3"/>
      <c r="F1224" s="3"/>
      <c r="G1224" s="3"/>
      <c r="H1224" s="3"/>
      <c r="I1224" s="3"/>
      <c r="J1224" s="3"/>
      <c r="K1224" s="3"/>
      <c r="L1224" s="3"/>
      <c r="M1224" s="3"/>
      <c r="N1224" s="3"/>
      <c r="O1224" s="3"/>
    </row>
    <row r="1225" spans="1:15" ht="12.75">
      <c r="A1225" s="5"/>
      <c r="B1225" s="3"/>
      <c r="C1225" s="3"/>
      <c r="D1225" s="3"/>
      <c r="E1225" s="3"/>
      <c r="F1225" s="3"/>
      <c r="G1225" s="3"/>
      <c r="H1225" s="3"/>
      <c r="I1225" s="3"/>
      <c r="J1225" s="3"/>
      <c r="K1225" s="3"/>
      <c r="L1225" s="3"/>
      <c r="M1225" s="3"/>
      <c r="N1225" s="3"/>
      <c r="O1225" s="3"/>
    </row>
    <row r="1226" spans="1:15" ht="12.75">
      <c r="A1226" s="5"/>
      <c r="B1226" s="3"/>
      <c r="C1226" s="3"/>
      <c r="D1226" s="3"/>
      <c r="E1226" s="3"/>
      <c r="F1226" s="3"/>
      <c r="G1226" s="3"/>
      <c r="H1226" s="3"/>
      <c r="I1226" s="3"/>
      <c r="J1226" s="3"/>
      <c r="K1226" s="3"/>
      <c r="L1226" s="3"/>
      <c r="M1226" s="3"/>
      <c r="N1226" s="3"/>
      <c r="O1226" s="3"/>
    </row>
    <row r="1227" spans="1:15" ht="12.75">
      <c r="A1227" s="5"/>
      <c r="B1227" s="3"/>
      <c r="C1227" s="3"/>
      <c r="D1227" s="3"/>
      <c r="E1227" s="3"/>
      <c r="F1227" s="3"/>
      <c r="G1227" s="3"/>
      <c r="H1227" s="3"/>
      <c r="I1227" s="3"/>
      <c r="J1227" s="3"/>
      <c r="K1227" s="3"/>
      <c r="L1227" s="3"/>
      <c r="M1227" s="3"/>
      <c r="N1227" s="3"/>
      <c r="O1227" s="3"/>
    </row>
    <row r="1228" spans="1:15" ht="12.75">
      <c r="A1228" s="5"/>
      <c r="B1228" s="3"/>
      <c r="C1228" s="3"/>
      <c r="D1228" s="3"/>
      <c r="E1228" s="3"/>
      <c r="F1228" s="3"/>
      <c r="G1228" s="3"/>
      <c r="H1228" s="3"/>
      <c r="I1228" s="3"/>
      <c r="J1228" s="3"/>
      <c r="K1228" s="3"/>
      <c r="L1228" s="3"/>
      <c r="M1228" s="3"/>
      <c r="N1228" s="3"/>
      <c r="O1228" s="3"/>
    </row>
    <row r="1229" spans="1:15" ht="12.75">
      <c r="A1229" s="5"/>
      <c r="B1229" s="3"/>
      <c r="C1229" s="3"/>
      <c r="D1229" s="3"/>
      <c r="E1229" s="3"/>
      <c r="F1229" s="3"/>
      <c r="G1229" s="3"/>
      <c r="H1229" s="3"/>
      <c r="I1229" s="3"/>
      <c r="J1229" s="3"/>
      <c r="K1229" s="3"/>
      <c r="L1229" s="3"/>
      <c r="M1229" s="3"/>
      <c r="N1229" s="3"/>
      <c r="O1229" s="3"/>
    </row>
    <row r="1230" spans="1:15" ht="12.75">
      <c r="A1230" s="5"/>
      <c r="B1230" s="3"/>
      <c r="C1230" s="3"/>
      <c r="D1230" s="3"/>
      <c r="E1230" s="3"/>
      <c r="F1230" s="3"/>
      <c r="G1230" s="3"/>
      <c r="H1230" s="3"/>
      <c r="I1230" s="3"/>
      <c r="J1230" s="3"/>
      <c r="K1230" s="3"/>
      <c r="L1230" s="3"/>
      <c r="M1230" s="3"/>
      <c r="N1230" s="3"/>
      <c r="O1230" s="3"/>
    </row>
    <row r="1231" spans="1:15" ht="12.75">
      <c r="A1231" s="5"/>
      <c r="B1231" s="3"/>
      <c r="C1231" s="3"/>
      <c r="D1231" s="3"/>
      <c r="E1231" s="3"/>
      <c r="F1231" s="3"/>
      <c r="G1231" s="3"/>
      <c r="H1231" s="3"/>
      <c r="I1231" s="3"/>
      <c r="J1231" s="3"/>
      <c r="K1231" s="3"/>
      <c r="L1231" s="3"/>
      <c r="M1231" s="3"/>
      <c r="N1231" s="3"/>
      <c r="O1231" s="3"/>
    </row>
    <row r="1232" spans="1:15" ht="12.75">
      <c r="A1232" s="5"/>
      <c r="B1232" s="3"/>
      <c r="C1232" s="3"/>
      <c r="D1232" s="3"/>
      <c r="E1232" s="3"/>
      <c r="F1232" s="3"/>
      <c r="G1232" s="3"/>
      <c r="H1232" s="3"/>
      <c r="I1232" s="3"/>
      <c r="J1232" s="3"/>
      <c r="K1232" s="3"/>
      <c r="L1232" s="3"/>
      <c r="M1232" s="3"/>
      <c r="N1232" s="3"/>
      <c r="O1232" s="3"/>
    </row>
    <row r="1233" spans="1:15" ht="12.75">
      <c r="A1233" s="5"/>
      <c r="B1233" s="3"/>
      <c r="C1233" s="3"/>
      <c r="D1233" s="3"/>
      <c r="E1233" s="3"/>
      <c r="F1233" s="3"/>
      <c r="G1233" s="3"/>
      <c r="H1233" s="3"/>
      <c r="I1233" s="3"/>
      <c r="J1233" s="3"/>
      <c r="K1233" s="3"/>
      <c r="L1233" s="3"/>
      <c r="M1233" s="3"/>
      <c r="N1233" s="3"/>
      <c r="O1233" s="3"/>
    </row>
    <row r="1234" spans="1:15" ht="12.75">
      <c r="A1234" s="5"/>
      <c r="B1234" s="3"/>
      <c r="C1234" s="3"/>
      <c r="D1234" s="3"/>
      <c r="E1234" s="3"/>
      <c r="F1234" s="3"/>
      <c r="G1234" s="3"/>
      <c r="H1234" s="3"/>
      <c r="I1234" s="3"/>
      <c r="J1234" s="3"/>
      <c r="K1234" s="3"/>
      <c r="L1234" s="3"/>
      <c r="M1234" s="3"/>
      <c r="N1234" s="3"/>
      <c r="O1234" s="3"/>
    </row>
    <row r="1235" spans="1:15" ht="12.75">
      <c r="A1235" s="5"/>
      <c r="B1235" s="3"/>
      <c r="C1235" s="3"/>
      <c r="D1235" s="3"/>
      <c r="E1235" s="3"/>
      <c r="F1235" s="3"/>
      <c r="G1235" s="3"/>
      <c r="H1235" s="3"/>
      <c r="I1235" s="3"/>
      <c r="J1235" s="3"/>
      <c r="K1235" s="3"/>
      <c r="L1235" s="3"/>
      <c r="M1235" s="3"/>
      <c r="N1235" s="3"/>
      <c r="O1235" s="3"/>
    </row>
    <row r="1236" spans="1:15" ht="12.75">
      <c r="A1236" s="5"/>
      <c r="B1236" s="3"/>
      <c r="C1236" s="3"/>
      <c r="D1236" s="3"/>
      <c r="E1236" s="3"/>
      <c r="F1236" s="3"/>
      <c r="G1236" s="3"/>
      <c r="H1236" s="3"/>
      <c r="I1236" s="3"/>
      <c r="J1236" s="3"/>
      <c r="K1236" s="3"/>
      <c r="L1236" s="3"/>
      <c r="M1236" s="3"/>
      <c r="N1236" s="3"/>
      <c r="O1236" s="3"/>
    </row>
    <row r="1237" spans="1:15" ht="12.75">
      <c r="A1237" s="5"/>
      <c r="B1237" s="3"/>
      <c r="C1237" s="3"/>
      <c r="D1237" s="3"/>
      <c r="E1237" s="3"/>
      <c r="F1237" s="3"/>
      <c r="G1237" s="3"/>
      <c r="H1237" s="3"/>
      <c r="I1237" s="3"/>
      <c r="J1237" s="3"/>
      <c r="K1237" s="3"/>
      <c r="L1237" s="3"/>
      <c r="M1237" s="3"/>
      <c r="N1237" s="3"/>
      <c r="O1237" s="3"/>
    </row>
    <row r="1238" spans="1:15" ht="12.75">
      <c r="A1238" s="5"/>
      <c r="B1238" s="3"/>
      <c r="C1238" s="3"/>
      <c r="D1238" s="3"/>
      <c r="E1238" s="3"/>
      <c r="F1238" s="3"/>
      <c r="G1238" s="3"/>
      <c r="H1238" s="3"/>
      <c r="I1238" s="3"/>
      <c r="J1238" s="3"/>
      <c r="K1238" s="3"/>
      <c r="L1238" s="3"/>
      <c r="M1238" s="3"/>
      <c r="N1238" s="3"/>
      <c r="O1238" s="3"/>
    </row>
    <row r="1239" spans="1:15" ht="12.75">
      <c r="A1239" s="5"/>
      <c r="B1239" s="3"/>
      <c r="C1239" s="3"/>
      <c r="D1239" s="3"/>
      <c r="E1239" s="3"/>
      <c r="F1239" s="3"/>
      <c r="G1239" s="3"/>
      <c r="H1239" s="3"/>
      <c r="I1239" s="3"/>
      <c r="J1239" s="3"/>
      <c r="K1239" s="3"/>
      <c r="L1239" s="3"/>
      <c r="M1239" s="3"/>
      <c r="N1239" s="3"/>
      <c r="O1239" s="3"/>
    </row>
    <row r="1240" spans="1:15" ht="12.75">
      <c r="A1240" s="5"/>
      <c r="B1240" s="3"/>
      <c r="C1240" s="3"/>
      <c r="D1240" s="3"/>
      <c r="E1240" s="3"/>
      <c r="F1240" s="3"/>
      <c r="G1240" s="3"/>
      <c r="H1240" s="3"/>
      <c r="I1240" s="3"/>
      <c r="J1240" s="3"/>
      <c r="K1240" s="3"/>
      <c r="L1240" s="3"/>
      <c r="M1240" s="3"/>
      <c r="N1240" s="3"/>
      <c r="O1240" s="3"/>
    </row>
    <row r="1241" spans="1:15" ht="12.75">
      <c r="A1241" s="5"/>
      <c r="B1241" s="3"/>
      <c r="C1241" s="3"/>
      <c r="D1241" s="3"/>
      <c r="E1241" s="3"/>
      <c r="F1241" s="3"/>
      <c r="G1241" s="3"/>
      <c r="H1241" s="3"/>
      <c r="I1241" s="3"/>
      <c r="J1241" s="3"/>
      <c r="K1241" s="3"/>
      <c r="L1241" s="3"/>
      <c r="M1241" s="3"/>
      <c r="N1241" s="3"/>
      <c r="O1241" s="3"/>
    </row>
    <row r="1242" spans="1:15" ht="12.75">
      <c r="A1242" s="5"/>
      <c r="B1242" s="3"/>
      <c r="C1242" s="3"/>
      <c r="D1242" s="3"/>
      <c r="E1242" s="3"/>
      <c r="F1242" s="3"/>
      <c r="G1242" s="3"/>
      <c r="H1242" s="3"/>
      <c r="I1242" s="3"/>
      <c r="J1242" s="3"/>
      <c r="K1242" s="3"/>
      <c r="L1242" s="3"/>
      <c r="M1242" s="3"/>
      <c r="N1242" s="3"/>
      <c r="O1242" s="3"/>
    </row>
    <row r="1243" spans="1:15" ht="12.75">
      <c r="A1243" s="5"/>
      <c r="B1243" s="3"/>
      <c r="C1243" s="3"/>
      <c r="D1243" s="3"/>
      <c r="E1243" s="3"/>
      <c r="F1243" s="3"/>
      <c r="G1243" s="3"/>
      <c r="H1243" s="3"/>
      <c r="I1243" s="3"/>
      <c r="J1243" s="3"/>
      <c r="K1243" s="3"/>
      <c r="L1243" s="3"/>
      <c r="M1243" s="3"/>
      <c r="N1243" s="3"/>
      <c r="O1243" s="3"/>
    </row>
    <row r="1244" spans="1:15" ht="12.75">
      <c r="A1244" s="5"/>
      <c r="B1244" s="3"/>
      <c r="C1244" s="3"/>
      <c r="D1244" s="3"/>
      <c r="E1244" s="3"/>
      <c r="F1244" s="3"/>
      <c r="G1244" s="3"/>
      <c r="H1244" s="3"/>
      <c r="I1244" s="3"/>
      <c r="J1244" s="3"/>
      <c r="K1244" s="3"/>
      <c r="L1244" s="3"/>
      <c r="M1244" s="3"/>
      <c r="N1244" s="3"/>
      <c r="O1244" s="3"/>
    </row>
    <row r="1245" spans="1:15" ht="12.75">
      <c r="A1245" s="5"/>
      <c r="B1245" s="3"/>
      <c r="C1245" s="3"/>
      <c r="D1245" s="3"/>
      <c r="E1245" s="3"/>
      <c r="F1245" s="3"/>
      <c r="G1245" s="3"/>
      <c r="H1245" s="3"/>
      <c r="I1245" s="3"/>
      <c r="J1245" s="3"/>
      <c r="K1245" s="3"/>
      <c r="L1245" s="3"/>
      <c r="M1245" s="3"/>
      <c r="N1245" s="3"/>
      <c r="O1245" s="3"/>
    </row>
    <row r="1246" spans="1:15" ht="12.75">
      <c r="A1246" s="5"/>
      <c r="B1246" s="3"/>
      <c r="C1246" s="3"/>
      <c r="D1246" s="3"/>
      <c r="E1246" s="3"/>
      <c r="F1246" s="3"/>
      <c r="G1246" s="3"/>
      <c r="H1246" s="3"/>
      <c r="I1246" s="3"/>
      <c r="J1246" s="3"/>
      <c r="K1246" s="3"/>
      <c r="L1246" s="3"/>
      <c r="M1246" s="3"/>
      <c r="N1246" s="3"/>
      <c r="O1246" s="3"/>
    </row>
    <row r="1247" spans="1:15" ht="12.75">
      <c r="A1247" s="5"/>
      <c r="B1247" s="3"/>
      <c r="C1247" s="3"/>
      <c r="D1247" s="3"/>
      <c r="E1247" s="3"/>
      <c r="F1247" s="3"/>
      <c r="G1247" s="3"/>
      <c r="H1247" s="3"/>
      <c r="I1247" s="3"/>
      <c r="J1247" s="3"/>
      <c r="K1247" s="3"/>
      <c r="L1247" s="3"/>
      <c r="M1247" s="3"/>
      <c r="N1247" s="3"/>
      <c r="O1247" s="3"/>
    </row>
    <row r="1248" spans="1:15" ht="12.75">
      <c r="A1248" s="5"/>
      <c r="B1248" s="3"/>
      <c r="C1248" s="3"/>
      <c r="D1248" s="3"/>
      <c r="E1248" s="3"/>
      <c r="F1248" s="3"/>
      <c r="G1248" s="3"/>
      <c r="H1248" s="3"/>
      <c r="I1248" s="3"/>
      <c r="J1248" s="3"/>
      <c r="K1248" s="3"/>
      <c r="L1248" s="3"/>
      <c r="M1248" s="3"/>
      <c r="N1248" s="3"/>
      <c r="O1248" s="3"/>
    </row>
    <row r="1249" spans="1:15" ht="12.75">
      <c r="A1249" s="5"/>
      <c r="B1249" s="3"/>
      <c r="C1249" s="3"/>
      <c r="D1249" s="3"/>
      <c r="E1249" s="3"/>
      <c r="F1249" s="3"/>
      <c r="G1249" s="3"/>
      <c r="H1249" s="3"/>
      <c r="I1249" s="3"/>
      <c r="J1249" s="3"/>
      <c r="K1249" s="3"/>
      <c r="L1249" s="3"/>
      <c r="M1249" s="3"/>
      <c r="N1249" s="3"/>
      <c r="O1249" s="3"/>
    </row>
    <row r="1250" spans="1:15" ht="12.75">
      <c r="A1250" s="5"/>
      <c r="B1250" s="3"/>
      <c r="C1250" s="3"/>
      <c r="D1250" s="3"/>
      <c r="E1250" s="3"/>
      <c r="F1250" s="3"/>
      <c r="G1250" s="3"/>
      <c r="H1250" s="3"/>
      <c r="I1250" s="3"/>
      <c r="J1250" s="3"/>
      <c r="K1250" s="3"/>
      <c r="L1250" s="3"/>
      <c r="M1250" s="3"/>
      <c r="N1250" s="3"/>
      <c r="O1250" s="3"/>
    </row>
    <row r="1251" spans="1:15" ht="12.75">
      <c r="A1251" s="5"/>
      <c r="B1251" s="3"/>
      <c r="C1251" s="3"/>
      <c r="D1251" s="3"/>
      <c r="E1251" s="3"/>
      <c r="F1251" s="3"/>
      <c r="G1251" s="3"/>
      <c r="H1251" s="3"/>
      <c r="I1251" s="3"/>
      <c r="J1251" s="3"/>
      <c r="K1251" s="3"/>
      <c r="L1251" s="3"/>
      <c r="M1251" s="3"/>
      <c r="N1251" s="3"/>
      <c r="O1251" s="3"/>
    </row>
    <row r="1252" spans="1:15" ht="12.75">
      <c r="A1252" s="5"/>
      <c r="B1252" s="3"/>
      <c r="C1252" s="3"/>
      <c r="D1252" s="3"/>
      <c r="E1252" s="3"/>
      <c r="F1252" s="3"/>
      <c r="G1252" s="3"/>
      <c r="H1252" s="3"/>
      <c r="I1252" s="3"/>
      <c r="J1252" s="3"/>
      <c r="K1252" s="3"/>
      <c r="L1252" s="3"/>
      <c r="M1252" s="3"/>
      <c r="N1252" s="3"/>
      <c r="O1252" s="3"/>
    </row>
    <row r="1253" spans="1:15" ht="12.75">
      <c r="A1253" s="5"/>
      <c r="B1253" s="3"/>
      <c r="C1253" s="3"/>
      <c r="D1253" s="3"/>
      <c r="E1253" s="3"/>
      <c r="F1253" s="3"/>
      <c r="G1253" s="3"/>
      <c r="H1253" s="3"/>
      <c r="I1253" s="3"/>
      <c r="J1253" s="3"/>
      <c r="K1253" s="3"/>
      <c r="L1253" s="3"/>
      <c r="M1253" s="3"/>
      <c r="N1253" s="3"/>
      <c r="O1253" s="3"/>
    </row>
    <row r="1254" spans="1:15" ht="12.75">
      <c r="A1254" s="5"/>
      <c r="B1254" s="3"/>
      <c r="C1254" s="3"/>
      <c r="D1254" s="3"/>
      <c r="E1254" s="3"/>
      <c r="F1254" s="3"/>
      <c r="G1254" s="3"/>
      <c r="H1254" s="3"/>
      <c r="I1254" s="3"/>
      <c r="J1254" s="3"/>
      <c r="K1254" s="3"/>
      <c r="L1254" s="3"/>
      <c r="M1254" s="3"/>
      <c r="N1254" s="3"/>
      <c r="O1254" s="3"/>
    </row>
    <row r="1255" spans="1:15" ht="12.75">
      <c r="A1255" s="5"/>
      <c r="B1255" s="3"/>
      <c r="C1255" s="3"/>
      <c r="D1255" s="3"/>
      <c r="E1255" s="3"/>
      <c r="F1255" s="3"/>
      <c r="G1255" s="3"/>
      <c r="H1255" s="3"/>
      <c r="I1255" s="3"/>
      <c r="J1255" s="3"/>
      <c r="K1255" s="3"/>
      <c r="L1255" s="3"/>
      <c r="M1255" s="3"/>
      <c r="N1255" s="3"/>
      <c r="O1255" s="3"/>
    </row>
    <row r="1256" spans="1:15" ht="12.75">
      <c r="A1256" s="5"/>
      <c r="B1256" s="3"/>
      <c r="C1256" s="3"/>
      <c r="D1256" s="3"/>
      <c r="E1256" s="3"/>
      <c r="F1256" s="3"/>
      <c r="G1256" s="3"/>
      <c r="H1256" s="3"/>
      <c r="I1256" s="3"/>
      <c r="J1256" s="3"/>
      <c r="K1256" s="3"/>
      <c r="L1256" s="3"/>
      <c r="M1256" s="3"/>
      <c r="N1256" s="3"/>
      <c r="O1256" s="3"/>
    </row>
    <row r="1257" spans="1:15" ht="12.75">
      <c r="A1257" s="5"/>
      <c r="B1257" s="3"/>
      <c r="C1257" s="3"/>
      <c r="D1257" s="3"/>
      <c r="E1257" s="3"/>
      <c r="F1257" s="3"/>
      <c r="G1257" s="3"/>
      <c r="H1257" s="3"/>
      <c r="I1257" s="3"/>
      <c r="J1257" s="3"/>
      <c r="K1257" s="3"/>
      <c r="L1257" s="3"/>
      <c r="M1257" s="3"/>
      <c r="N1257" s="3"/>
      <c r="O1257" s="3"/>
    </row>
    <row r="1258" spans="1:15" ht="12.75">
      <c r="A1258" s="5"/>
      <c r="B1258" s="3"/>
      <c r="C1258" s="3"/>
      <c r="D1258" s="3"/>
      <c r="E1258" s="3"/>
      <c r="F1258" s="3"/>
      <c r="G1258" s="3"/>
      <c r="H1258" s="3"/>
      <c r="I1258" s="3"/>
      <c r="J1258" s="3"/>
      <c r="K1258" s="3"/>
      <c r="L1258" s="3"/>
      <c r="M1258" s="3"/>
      <c r="N1258" s="3"/>
      <c r="O1258" s="3"/>
    </row>
    <row r="1259" spans="1:15" ht="12.75">
      <c r="A1259" s="5"/>
      <c r="B1259" s="3"/>
      <c r="C1259" s="3"/>
      <c r="D1259" s="3"/>
      <c r="E1259" s="3"/>
      <c r="F1259" s="3"/>
      <c r="G1259" s="3"/>
      <c r="H1259" s="3"/>
      <c r="I1259" s="3"/>
      <c r="J1259" s="3"/>
      <c r="K1259" s="3"/>
      <c r="L1259" s="3"/>
      <c r="M1259" s="3"/>
      <c r="N1259" s="3"/>
      <c r="O1259" s="3"/>
    </row>
    <row r="1260" spans="1:15" ht="12.75">
      <c r="A1260" s="5"/>
      <c r="B1260" s="3"/>
      <c r="C1260" s="3"/>
      <c r="D1260" s="3"/>
      <c r="E1260" s="3"/>
      <c r="F1260" s="3"/>
      <c r="G1260" s="3"/>
      <c r="H1260" s="3"/>
      <c r="I1260" s="3"/>
      <c r="J1260" s="3"/>
      <c r="K1260" s="3"/>
      <c r="L1260" s="3"/>
      <c r="M1260" s="3"/>
      <c r="N1260" s="3"/>
      <c r="O1260" s="3"/>
    </row>
    <row r="1261" spans="1:15" ht="12.75">
      <c r="A1261" s="5"/>
      <c r="B1261" s="3"/>
      <c r="C1261" s="3"/>
      <c r="D1261" s="3"/>
      <c r="E1261" s="3"/>
      <c r="F1261" s="3"/>
      <c r="G1261" s="3"/>
      <c r="H1261" s="3"/>
      <c r="I1261" s="3"/>
      <c r="J1261" s="3"/>
      <c r="K1261" s="3"/>
      <c r="L1261" s="3"/>
      <c r="M1261" s="3"/>
      <c r="N1261" s="3"/>
      <c r="O1261" s="3"/>
    </row>
    <row r="1262" spans="1:15" ht="12.75">
      <c r="A1262" s="5"/>
      <c r="B1262" s="3"/>
      <c r="C1262" s="3"/>
      <c r="D1262" s="3"/>
      <c r="E1262" s="3"/>
      <c r="F1262" s="3"/>
      <c r="G1262" s="3"/>
      <c r="H1262" s="3"/>
      <c r="I1262" s="3"/>
      <c r="J1262" s="3"/>
      <c r="K1262" s="3"/>
      <c r="L1262" s="3"/>
      <c r="M1262" s="3"/>
      <c r="N1262" s="3"/>
      <c r="O1262" s="3"/>
    </row>
    <row r="1263" spans="1:15" ht="12.75">
      <c r="A1263" s="5"/>
      <c r="B1263" s="3"/>
      <c r="C1263" s="3"/>
      <c r="D1263" s="3"/>
      <c r="E1263" s="3"/>
      <c r="F1263" s="3"/>
      <c r="G1263" s="3"/>
      <c r="H1263" s="3"/>
      <c r="I1263" s="3"/>
      <c r="J1263" s="3"/>
      <c r="K1263" s="3"/>
      <c r="L1263" s="3"/>
      <c r="M1263" s="3"/>
      <c r="N1263" s="3"/>
      <c r="O1263" s="3"/>
    </row>
    <row r="1264" spans="1:15" ht="12.75">
      <c r="A1264" s="5"/>
      <c r="B1264" s="3"/>
      <c r="C1264" s="3"/>
      <c r="D1264" s="3"/>
      <c r="E1264" s="3"/>
      <c r="F1264" s="3"/>
      <c r="G1264" s="3"/>
      <c r="H1264" s="3"/>
      <c r="I1264" s="3"/>
      <c r="J1264" s="3"/>
      <c r="K1264" s="3"/>
      <c r="L1264" s="3"/>
      <c r="M1264" s="3"/>
      <c r="N1264" s="3"/>
      <c r="O1264" s="3"/>
    </row>
    <row r="1265" spans="1:15" ht="12.75">
      <c r="A1265" s="5"/>
      <c r="B1265" s="3"/>
      <c r="C1265" s="3"/>
      <c r="D1265" s="3"/>
      <c r="E1265" s="3"/>
      <c r="F1265" s="3"/>
      <c r="G1265" s="3"/>
      <c r="H1265" s="3"/>
      <c r="I1265" s="3"/>
      <c r="J1265" s="3"/>
      <c r="K1265" s="3"/>
      <c r="L1265" s="3"/>
      <c r="M1265" s="3"/>
      <c r="N1265" s="3"/>
      <c r="O1265" s="3"/>
    </row>
    <row r="1266" spans="1:15" ht="12.75">
      <c r="A1266" s="5"/>
      <c r="B1266" s="3"/>
      <c r="C1266" s="3"/>
      <c r="D1266" s="3"/>
      <c r="E1266" s="3"/>
      <c r="F1266" s="3"/>
      <c r="G1266" s="3"/>
      <c r="H1266" s="3"/>
      <c r="I1266" s="3"/>
      <c r="J1266" s="3"/>
      <c r="K1266" s="3"/>
      <c r="L1266" s="3"/>
      <c r="M1266" s="3"/>
      <c r="N1266" s="3"/>
      <c r="O1266" s="3"/>
    </row>
    <row r="1267" spans="1:15" ht="12.75">
      <c r="A1267" s="5"/>
      <c r="B1267" s="3"/>
      <c r="C1267" s="3"/>
      <c r="D1267" s="3"/>
      <c r="E1267" s="3"/>
      <c r="F1267" s="3"/>
      <c r="G1267" s="3"/>
      <c r="H1267" s="3"/>
      <c r="I1267" s="3"/>
      <c r="J1267" s="3"/>
      <c r="K1267" s="3"/>
      <c r="L1267" s="3"/>
      <c r="M1267" s="3"/>
      <c r="N1267" s="3"/>
      <c r="O1267" s="3"/>
    </row>
    <row r="1268" spans="1:15" ht="12.75">
      <c r="A1268" s="5"/>
      <c r="B1268" s="3"/>
      <c r="C1268" s="3"/>
      <c r="D1268" s="3"/>
      <c r="E1268" s="3"/>
      <c r="F1268" s="3"/>
      <c r="G1268" s="3"/>
      <c r="H1268" s="3"/>
      <c r="I1268" s="3"/>
      <c r="J1268" s="3"/>
      <c r="K1268" s="3"/>
      <c r="L1268" s="3"/>
      <c r="M1268" s="3"/>
      <c r="N1268" s="3"/>
      <c r="O1268" s="3"/>
    </row>
    <row r="1269" spans="1:15" ht="12.75">
      <c r="A1269" s="5"/>
      <c r="B1269" s="3"/>
      <c r="C1269" s="3"/>
      <c r="D1269" s="3"/>
      <c r="E1269" s="3"/>
      <c r="F1269" s="3"/>
      <c r="G1269" s="3"/>
      <c r="H1269" s="3"/>
      <c r="I1269" s="3"/>
      <c r="J1269" s="3"/>
      <c r="K1269" s="3"/>
      <c r="L1269" s="3"/>
      <c r="M1269" s="3"/>
      <c r="N1269" s="3"/>
      <c r="O1269" s="3"/>
    </row>
    <row r="1270" spans="1:15" ht="12.75">
      <c r="A1270" s="5"/>
      <c r="B1270" s="3"/>
      <c r="C1270" s="3"/>
      <c r="D1270" s="3"/>
      <c r="E1270" s="3"/>
      <c r="F1270" s="3"/>
      <c r="G1270" s="3"/>
      <c r="H1270" s="3"/>
      <c r="I1270" s="3"/>
      <c r="J1270" s="3"/>
      <c r="K1270" s="3"/>
      <c r="L1270" s="3"/>
      <c r="M1270" s="3"/>
      <c r="N1270" s="3"/>
      <c r="O1270" s="3"/>
    </row>
    <row r="1271" spans="1:15" ht="12.75">
      <c r="A1271" s="5"/>
      <c r="B1271" s="3"/>
      <c r="C1271" s="3"/>
      <c r="D1271" s="3"/>
      <c r="E1271" s="3"/>
      <c r="F1271" s="3"/>
      <c r="G1271" s="3"/>
      <c r="H1271" s="3"/>
      <c r="I1271" s="3"/>
      <c r="J1271" s="3"/>
      <c r="K1271" s="3"/>
      <c r="L1271" s="3"/>
      <c r="M1271" s="3"/>
      <c r="N1271" s="3"/>
      <c r="O1271" s="3"/>
    </row>
    <row r="1272" spans="1:15" ht="12.75">
      <c r="A1272" s="5"/>
      <c r="B1272" s="3"/>
      <c r="C1272" s="3"/>
      <c r="D1272" s="3"/>
      <c r="E1272" s="3"/>
      <c r="F1272" s="3"/>
      <c r="G1272" s="3"/>
      <c r="H1272" s="3"/>
      <c r="I1272" s="3"/>
      <c r="J1272" s="3"/>
      <c r="K1272" s="3"/>
      <c r="L1272" s="3"/>
      <c r="M1272" s="3"/>
      <c r="N1272" s="3"/>
      <c r="O1272" s="3"/>
    </row>
    <row r="1273" spans="1:15" ht="12.75">
      <c r="A1273" s="5"/>
      <c r="B1273" s="3"/>
      <c r="C1273" s="3"/>
      <c r="D1273" s="3"/>
      <c r="E1273" s="3"/>
      <c r="F1273" s="3"/>
      <c r="G1273" s="3"/>
      <c r="H1273" s="3"/>
      <c r="I1273" s="3"/>
      <c r="J1273" s="3"/>
      <c r="K1273" s="3"/>
      <c r="L1273" s="3"/>
      <c r="M1273" s="3"/>
      <c r="N1273" s="3"/>
      <c r="O1273" s="3"/>
    </row>
    <row r="1274" spans="1:15" ht="12.75">
      <c r="A1274" s="5"/>
      <c r="B1274" s="3"/>
      <c r="C1274" s="3"/>
      <c r="D1274" s="3"/>
      <c r="E1274" s="3"/>
      <c r="F1274" s="3"/>
      <c r="G1274" s="3"/>
      <c r="H1274" s="3"/>
      <c r="I1274" s="3"/>
      <c r="J1274" s="3"/>
      <c r="K1274" s="3"/>
      <c r="L1274" s="3"/>
      <c r="M1274" s="3"/>
      <c r="N1274" s="3"/>
      <c r="O1274" s="3"/>
    </row>
    <row r="1275" spans="1:15" ht="12.75">
      <c r="A1275" s="5"/>
      <c r="B1275" s="3"/>
      <c r="C1275" s="3"/>
      <c r="D1275" s="3"/>
      <c r="E1275" s="3"/>
      <c r="F1275" s="3"/>
      <c r="G1275" s="3"/>
      <c r="H1275" s="3"/>
      <c r="I1275" s="3"/>
      <c r="J1275" s="3"/>
      <c r="K1275" s="3"/>
      <c r="L1275" s="3"/>
      <c r="M1275" s="3"/>
      <c r="N1275" s="3"/>
      <c r="O1275" s="3"/>
    </row>
    <row r="1276" spans="1:15" ht="12.75">
      <c r="A1276" s="5"/>
      <c r="B1276" s="3"/>
      <c r="C1276" s="3"/>
      <c r="D1276" s="3"/>
      <c r="E1276" s="3"/>
      <c r="F1276" s="3"/>
      <c r="G1276" s="3"/>
      <c r="H1276" s="3"/>
      <c r="I1276" s="3"/>
      <c r="J1276" s="3"/>
      <c r="K1276" s="3"/>
      <c r="L1276" s="3"/>
      <c r="M1276" s="3"/>
      <c r="N1276" s="3"/>
      <c r="O1276" s="3"/>
    </row>
    <row r="1277" spans="1:15" ht="12.75">
      <c r="A1277" s="5"/>
      <c r="B1277" s="3"/>
      <c r="C1277" s="3"/>
      <c r="D1277" s="3"/>
      <c r="E1277" s="3"/>
      <c r="F1277" s="3"/>
      <c r="G1277" s="3"/>
      <c r="H1277" s="3"/>
      <c r="I1277" s="3"/>
      <c r="J1277" s="3"/>
      <c r="K1277" s="3"/>
      <c r="L1277" s="3"/>
      <c r="M1277" s="3"/>
      <c r="N1277" s="3"/>
      <c r="O1277" s="3"/>
    </row>
    <row r="1278" spans="1:15" ht="12.75">
      <c r="A1278" s="5"/>
      <c r="B1278" s="3"/>
      <c r="C1278" s="3"/>
      <c r="D1278" s="3"/>
      <c r="E1278" s="3"/>
      <c r="F1278" s="3"/>
      <c r="G1278" s="3"/>
      <c r="H1278" s="3"/>
      <c r="I1278" s="3"/>
      <c r="J1278" s="3"/>
      <c r="K1278" s="3"/>
      <c r="L1278" s="3"/>
      <c r="M1278" s="3"/>
      <c r="N1278" s="3"/>
      <c r="O1278" s="3"/>
    </row>
    <row r="1279" spans="1:15" ht="12.75">
      <c r="A1279" s="5"/>
      <c r="B1279" s="3"/>
      <c r="C1279" s="3"/>
      <c r="D1279" s="3"/>
      <c r="E1279" s="3"/>
      <c r="F1279" s="3"/>
      <c r="G1279" s="3"/>
      <c r="H1279" s="3"/>
      <c r="I1279" s="3"/>
      <c r="J1279" s="3"/>
      <c r="K1279" s="3"/>
      <c r="L1279" s="3"/>
      <c r="M1279" s="3"/>
      <c r="N1279" s="3"/>
      <c r="O1279" s="3"/>
    </row>
    <row r="1280" spans="1:15" ht="12.75">
      <c r="A1280" s="5"/>
      <c r="B1280" s="3"/>
      <c r="C1280" s="3"/>
      <c r="D1280" s="3"/>
      <c r="E1280" s="3"/>
      <c r="F1280" s="3"/>
      <c r="G1280" s="3"/>
      <c r="H1280" s="3"/>
      <c r="I1280" s="3"/>
      <c r="J1280" s="3"/>
      <c r="K1280" s="3"/>
      <c r="L1280" s="3"/>
      <c r="M1280" s="3"/>
      <c r="N1280" s="3"/>
      <c r="O1280" s="3"/>
    </row>
    <row r="1281" spans="1:15" ht="12.75">
      <c r="A1281" s="5"/>
      <c r="B1281" s="3"/>
      <c r="C1281" s="3"/>
      <c r="D1281" s="3"/>
      <c r="E1281" s="3"/>
      <c r="F1281" s="3"/>
      <c r="G1281" s="3"/>
      <c r="H1281" s="3"/>
      <c r="I1281" s="3"/>
      <c r="J1281" s="3"/>
      <c r="K1281" s="3"/>
      <c r="L1281" s="3"/>
      <c r="M1281" s="3"/>
      <c r="N1281" s="3"/>
      <c r="O1281" s="3"/>
    </row>
    <row r="1282" spans="1:15" ht="12.75">
      <c r="A1282" s="5"/>
      <c r="B1282" s="3"/>
      <c r="C1282" s="3"/>
      <c r="D1282" s="3"/>
      <c r="E1282" s="3"/>
      <c r="F1282" s="3"/>
      <c r="G1282" s="3"/>
      <c r="H1282" s="3"/>
      <c r="I1282" s="3"/>
      <c r="J1282" s="3"/>
      <c r="K1282" s="3"/>
      <c r="L1282" s="3"/>
      <c r="M1282" s="3"/>
      <c r="N1282" s="3"/>
      <c r="O1282" s="3"/>
    </row>
    <row r="1283" spans="1:15" ht="12.75">
      <c r="A1283" s="5"/>
      <c r="B1283" s="3"/>
      <c r="C1283" s="3"/>
      <c r="D1283" s="3"/>
      <c r="E1283" s="3"/>
      <c r="F1283" s="3"/>
      <c r="G1283" s="3"/>
      <c r="H1283" s="3"/>
      <c r="I1283" s="3"/>
      <c r="J1283" s="3"/>
      <c r="K1283" s="3"/>
      <c r="L1283" s="3"/>
      <c r="M1283" s="3"/>
      <c r="N1283" s="3"/>
      <c r="O1283" s="3"/>
    </row>
    <row r="1284" spans="1:15" ht="12.75">
      <c r="A1284" s="5"/>
      <c r="B1284" s="3"/>
      <c r="C1284" s="3"/>
      <c r="D1284" s="3"/>
      <c r="E1284" s="3"/>
      <c r="F1284" s="3"/>
      <c r="G1284" s="3"/>
      <c r="H1284" s="3"/>
      <c r="I1284" s="3"/>
      <c r="J1284" s="3"/>
      <c r="K1284" s="3"/>
      <c r="L1284" s="3"/>
      <c r="M1284" s="3"/>
      <c r="N1284" s="3"/>
      <c r="O1284" s="3"/>
    </row>
    <row r="1285" spans="1:15" ht="12.75">
      <c r="A1285" s="5"/>
      <c r="B1285" s="3"/>
      <c r="C1285" s="3"/>
      <c r="D1285" s="3"/>
      <c r="E1285" s="3"/>
      <c r="F1285" s="3"/>
      <c r="G1285" s="3"/>
      <c r="H1285" s="3"/>
      <c r="I1285" s="3"/>
      <c r="J1285" s="3"/>
      <c r="K1285" s="3"/>
      <c r="L1285" s="3"/>
      <c r="M1285" s="3"/>
      <c r="N1285" s="3"/>
      <c r="O1285" s="3"/>
    </row>
    <row r="1286" spans="1:15" ht="12.75">
      <c r="A1286" s="5"/>
      <c r="B1286" s="3"/>
      <c r="C1286" s="3"/>
      <c r="D1286" s="3"/>
      <c r="E1286" s="3"/>
      <c r="F1286" s="3"/>
      <c r="G1286" s="3"/>
      <c r="H1286" s="3"/>
      <c r="I1286" s="3"/>
      <c r="J1286" s="3"/>
      <c r="K1286" s="3"/>
      <c r="L1286" s="3"/>
      <c r="M1286" s="3"/>
      <c r="N1286" s="3"/>
      <c r="O1286" s="3"/>
    </row>
    <row r="1287" spans="1:15" ht="12.75">
      <c r="A1287" s="5"/>
      <c r="B1287" s="3"/>
      <c r="C1287" s="3"/>
      <c r="D1287" s="3"/>
      <c r="E1287" s="3"/>
      <c r="F1287" s="3"/>
      <c r="G1287" s="3"/>
      <c r="H1287" s="3"/>
      <c r="I1287" s="3"/>
      <c r="J1287" s="3"/>
      <c r="K1287" s="3"/>
      <c r="L1287" s="3"/>
      <c r="M1287" s="3"/>
      <c r="N1287" s="3"/>
      <c r="O1287" s="3"/>
    </row>
    <row r="1288" spans="1:15" ht="12.75">
      <c r="A1288" s="5"/>
      <c r="B1288" s="3"/>
      <c r="C1288" s="3"/>
      <c r="D1288" s="3"/>
      <c r="E1288" s="3"/>
      <c r="F1288" s="3"/>
      <c r="G1288" s="3"/>
      <c r="H1288" s="3"/>
      <c r="I1288" s="3"/>
      <c r="J1288" s="3"/>
      <c r="K1288" s="3"/>
      <c r="L1288" s="3"/>
      <c r="M1288" s="3"/>
      <c r="N1288" s="3"/>
      <c r="O1288" s="3"/>
    </row>
    <row r="1289" spans="1:15" ht="12.75">
      <c r="A1289" s="5"/>
      <c r="B1289" s="3"/>
      <c r="C1289" s="3"/>
      <c r="D1289" s="3"/>
      <c r="E1289" s="3"/>
      <c r="F1289" s="3"/>
      <c r="G1289" s="3"/>
      <c r="H1289" s="3"/>
      <c r="I1289" s="3"/>
      <c r="J1289" s="3"/>
      <c r="K1289" s="3"/>
      <c r="L1289" s="3"/>
      <c r="M1289" s="3"/>
      <c r="N1289" s="3"/>
      <c r="O1289" s="3"/>
    </row>
    <row r="1290" spans="1:15" ht="12.75">
      <c r="A1290" s="5"/>
      <c r="B1290" s="3"/>
      <c r="C1290" s="3"/>
      <c r="D1290" s="3"/>
      <c r="E1290" s="3"/>
      <c r="F1290" s="3"/>
      <c r="G1290" s="3"/>
      <c r="H1290" s="3"/>
      <c r="I1290" s="3"/>
      <c r="J1290" s="3"/>
      <c r="K1290" s="3"/>
      <c r="L1290" s="3"/>
      <c r="M1290" s="3"/>
      <c r="N1290" s="3"/>
      <c r="O1290" s="3"/>
    </row>
    <row r="1291" spans="1:15" ht="12.75">
      <c r="A1291" s="5"/>
      <c r="B1291" s="3"/>
      <c r="C1291" s="3"/>
      <c r="D1291" s="3"/>
      <c r="E1291" s="3"/>
      <c r="F1291" s="3"/>
      <c r="G1291" s="3"/>
      <c r="H1291" s="3"/>
      <c r="I1291" s="3"/>
      <c r="J1291" s="3"/>
      <c r="K1291" s="3"/>
      <c r="L1291" s="3"/>
      <c r="M1291" s="3"/>
      <c r="N1291" s="3"/>
      <c r="O1291" s="3"/>
    </row>
    <row r="1292" spans="1:15" ht="12.75">
      <c r="A1292" s="5"/>
      <c r="B1292" s="3"/>
      <c r="C1292" s="3"/>
      <c r="D1292" s="3"/>
      <c r="E1292" s="3"/>
      <c r="F1292" s="3"/>
      <c r="G1292" s="3"/>
      <c r="H1292" s="3"/>
      <c r="I1292" s="3"/>
      <c r="J1292" s="3"/>
      <c r="K1292" s="3"/>
      <c r="L1292" s="3"/>
      <c r="M1292" s="3"/>
      <c r="N1292" s="3"/>
      <c r="O1292" s="3"/>
    </row>
    <row r="1293" spans="1:15" ht="12.75">
      <c r="A1293" s="5"/>
      <c r="B1293" s="3"/>
      <c r="C1293" s="3"/>
      <c r="D1293" s="3"/>
      <c r="E1293" s="3"/>
      <c r="F1293" s="3"/>
      <c r="G1293" s="3"/>
      <c r="H1293" s="3"/>
      <c r="I1293" s="3"/>
      <c r="J1293" s="3"/>
      <c r="K1293" s="3"/>
      <c r="L1293" s="3"/>
      <c r="M1293" s="3"/>
      <c r="N1293" s="3"/>
      <c r="O1293" s="3"/>
    </row>
    <row r="1294" spans="1:15" ht="12.75">
      <c r="A1294" s="5"/>
      <c r="B1294" s="3"/>
      <c r="C1294" s="3"/>
      <c r="D1294" s="3"/>
      <c r="E1294" s="3"/>
      <c r="F1294" s="3"/>
      <c r="G1294" s="3"/>
      <c r="H1294" s="3"/>
      <c r="I1294" s="3"/>
      <c r="J1294" s="3"/>
      <c r="K1294" s="3"/>
      <c r="L1294" s="3"/>
      <c r="M1294" s="3"/>
      <c r="N1294" s="3"/>
      <c r="O1294" s="3"/>
    </row>
    <row r="1295" spans="1:15" ht="12.75">
      <c r="A1295" s="5"/>
      <c r="B1295" s="3"/>
      <c r="C1295" s="3"/>
      <c r="D1295" s="3"/>
      <c r="E1295" s="3"/>
      <c r="F1295" s="3"/>
      <c r="G1295" s="3"/>
      <c r="H1295" s="3"/>
      <c r="I1295" s="3"/>
      <c r="J1295" s="3"/>
      <c r="K1295" s="3"/>
      <c r="L1295" s="3"/>
      <c r="M1295" s="3"/>
      <c r="N1295" s="3"/>
      <c r="O1295" s="3"/>
    </row>
    <row r="1296" spans="1:15" ht="12.75">
      <c r="A1296" s="5"/>
      <c r="B1296" s="3"/>
      <c r="C1296" s="3"/>
      <c r="D1296" s="3"/>
      <c r="E1296" s="3"/>
      <c r="F1296" s="3"/>
      <c r="G1296" s="3"/>
      <c r="H1296" s="3"/>
      <c r="I1296" s="3"/>
      <c r="J1296" s="3"/>
      <c r="K1296" s="3"/>
      <c r="L1296" s="3"/>
      <c r="M1296" s="3"/>
      <c r="N1296" s="3"/>
      <c r="O1296" s="3"/>
    </row>
    <row r="1297" spans="1:15" ht="12.75">
      <c r="A1297" s="5"/>
      <c r="B1297" s="3"/>
      <c r="C1297" s="3"/>
      <c r="D1297" s="3"/>
      <c r="E1297" s="3"/>
      <c r="F1297" s="3"/>
      <c r="G1297" s="3"/>
      <c r="H1297" s="3"/>
      <c r="I1297" s="3"/>
      <c r="J1297" s="3"/>
      <c r="K1297" s="3"/>
      <c r="L1297" s="3"/>
      <c r="M1297" s="3"/>
      <c r="N1297" s="3"/>
      <c r="O1297" s="3"/>
    </row>
    <row r="1298" spans="1:15" ht="12.75">
      <c r="A1298" s="5"/>
      <c r="B1298" s="3"/>
      <c r="C1298" s="3"/>
      <c r="D1298" s="3"/>
      <c r="E1298" s="3"/>
      <c r="F1298" s="3"/>
      <c r="G1298" s="3"/>
      <c r="H1298" s="3"/>
      <c r="I1298" s="3"/>
      <c r="J1298" s="3"/>
      <c r="K1298" s="3"/>
      <c r="L1298" s="3"/>
      <c r="M1298" s="3"/>
      <c r="N1298" s="3"/>
      <c r="O1298" s="3"/>
    </row>
    <row r="1299" spans="1:15" ht="12.75">
      <c r="A1299" s="5"/>
      <c r="B1299" s="3"/>
      <c r="C1299" s="3"/>
      <c r="D1299" s="3"/>
      <c r="E1299" s="3"/>
      <c r="F1299" s="3"/>
      <c r="G1299" s="3"/>
      <c r="H1299" s="3"/>
      <c r="I1299" s="3"/>
      <c r="J1299" s="3"/>
      <c r="K1299" s="3"/>
      <c r="L1299" s="3"/>
      <c r="M1299" s="3"/>
      <c r="N1299" s="3"/>
      <c r="O1299" s="3"/>
    </row>
    <row r="1300" spans="1:15" ht="12.75">
      <c r="A1300" s="5"/>
      <c r="B1300" s="3"/>
      <c r="C1300" s="3"/>
      <c r="D1300" s="3"/>
      <c r="E1300" s="3"/>
      <c r="F1300" s="3"/>
      <c r="G1300" s="3"/>
      <c r="H1300" s="3"/>
      <c r="I1300" s="3"/>
      <c r="J1300" s="3"/>
      <c r="K1300" s="3"/>
      <c r="L1300" s="3"/>
      <c r="M1300" s="3"/>
      <c r="N1300" s="3"/>
      <c r="O1300" s="3"/>
    </row>
    <row r="1301" spans="1:15" ht="12.75">
      <c r="A1301" s="5"/>
      <c r="B1301" s="3"/>
      <c r="C1301" s="3"/>
      <c r="D1301" s="3"/>
      <c r="E1301" s="3"/>
      <c r="F1301" s="3"/>
      <c r="G1301" s="3"/>
      <c r="H1301" s="3"/>
      <c r="I1301" s="3"/>
      <c r="J1301" s="3"/>
      <c r="K1301" s="3"/>
      <c r="L1301" s="3"/>
      <c r="M1301" s="3"/>
      <c r="N1301" s="3"/>
      <c r="O1301" s="3"/>
    </row>
    <row r="1302" spans="1:15" ht="12.75">
      <c r="A1302" s="5"/>
      <c r="B1302" s="3"/>
      <c r="C1302" s="3"/>
      <c r="D1302" s="3"/>
      <c r="E1302" s="3"/>
      <c r="F1302" s="3"/>
      <c r="G1302" s="3"/>
      <c r="H1302" s="3"/>
      <c r="I1302" s="3"/>
      <c r="J1302" s="3"/>
      <c r="K1302" s="3"/>
      <c r="L1302" s="3"/>
      <c r="M1302" s="3"/>
      <c r="N1302" s="3"/>
      <c r="O1302" s="3"/>
    </row>
    <row r="1303" spans="1:15" ht="12.75">
      <c r="A1303" s="5"/>
      <c r="B1303" s="3"/>
      <c r="C1303" s="3"/>
      <c r="D1303" s="3"/>
      <c r="E1303" s="3"/>
      <c r="F1303" s="3"/>
      <c r="G1303" s="3"/>
      <c r="H1303" s="3"/>
      <c r="I1303" s="3"/>
      <c r="J1303" s="3"/>
      <c r="K1303" s="3"/>
      <c r="L1303" s="3"/>
      <c r="M1303" s="3"/>
      <c r="N1303" s="3"/>
      <c r="O1303" s="3"/>
    </row>
    <row r="1304" spans="1:15" ht="12.75">
      <c r="A1304" s="5"/>
      <c r="B1304" s="3"/>
      <c r="C1304" s="3"/>
      <c r="D1304" s="3"/>
      <c r="E1304" s="3"/>
      <c r="F1304" s="3"/>
      <c r="G1304" s="3"/>
      <c r="H1304" s="3"/>
      <c r="I1304" s="3"/>
      <c r="J1304" s="3"/>
      <c r="K1304" s="3"/>
      <c r="L1304" s="3"/>
      <c r="M1304" s="3"/>
      <c r="N1304" s="3"/>
      <c r="O1304" s="3"/>
    </row>
    <row r="1305" spans="1:15" ht="12.75">
      <c r="A1305" s="5"/>
      <c r="B1305" s="3"/>
      <c r="C1305" s="3"/>
      <c r="D1305" s="3"/>
      <c r="E1305" s="3"/>
      <c r="F1305" s="3"/>
      <c r="G1305" s="3"/>
      <c r="H1305" s="3"/>
      <c r="I1305" s="3"/>
      <c r="J1305" s="3"/>
      <c r="K1305" s="3"/>
      <c r="L1305" s="3"/>
      <c r="M1305" s="3"/>
      <c r="N1305" s="3"/>
      <c r="O1305" s="3"/>
    </row>
    <row r="1306" spans="1:15" ht="12.75">
      <c r="A1306" s="5"/>
      <c r="B1306" s="3"/>
      <c r="C1306" s="3"/>
      <c r="D1306" s="3"/>
      <c r="E1306" s="3"/>
      <c r="F1306" s="3"/>
      <c r="G1306" s="3"/>
      <c r="H1306" s="3"/>
      <c r="I1306" s="3"/>
      <c r="J1306" s="3"/>
      <c r="K1306" s="3"/>
      <c r="L1306" s="3"/>
      <c r="M1306" s="3"/>
      <c r="N1306" s="3"/>
      <c r="O1306" s="3"/>
    </row>
    <row r="1307" spans="1:15" ht="12.75">
      <c r="A1307" s="5"/>
      <c r="B1307" s="3"/>
      <c r="C1307" s="3"/>
      <c r="D1307" s="3"/>
      <c r="E1307" s="3"/>
      <c r="F1307" s="3"/>
      <c r="G1307" s="3"/>
      <c r="H1307" s="3"/>
      <c r="I1307" s="3"/>
      <c r="J1307" s="3"/>
      <c r="K1307" s="3"/>
      <c r="L1307" s="3"/>
      <c r="M1307" s="3"/>
      <c r="N1307" s="3"/>
      <c r="O1307" s="3"/>
    </row>
    <row r="1308" spans="1:15" ht="12.75">
      <c r="A1308" s="5"/>
      <c r="B1308" s="3"/>
      <c r="C1308" s="3"/>
      <c r="D1308" s="3"/>
      <c r="E1308" s="3"/>
      <c r="F1308" s="3"/>
      <c r="G1308" s="3"/>
      <c r="H1308" s="3"/>
      <c r="I1308" s="3"/>
      <c r="J1308" s="3"/>
      <c r="K1308" s="3"/>
      <c r="L1308" s="3"/>
      <c r="M1308" s="3"/>
      <c r="N1308" s="3"/>
      <c r="O1308" s="3"/>
    </row>
    <row r="1309" spans="1:15" ht="12.75">
      <c r="A1309" s="5"/>
      <c r="B1309" s="3"/>
      <c r="C1309" s="3"/>
      <c r="D1309" s="3"/>
      <c r="E1309" s="3"/>
      <c r="F1309" s="3"/>
      <c r="G1309" s="3"/>
      <c r="H1309" s="3"/>
      <c r="I1309" s="3"/>
      <c r="J1309" s="3"/>
      <c r="K1309" s="3"/>
      <c r="L1309" s="3"/>
      <c r="M1309" s="3"/>
      <c r="N1309" s="3"/>
      <c r="O1309" s="3"/>
    </row>
    <row r="1310" spans="1:15" ht="12.75">
      <c r="A1310" s="5"/>
      <c r="B1310" s="3"/>
      <c r="C1310" s="3"/>
      <c r="D1310" s="3"/>
      <c r="E1310" s="3"/>
      <c r="F1310" s="3"/>
      <c r="G1310" s="3"/>
      <c r="H1310" s="3"/>
      <c r="I1310" s="3"/>
      <c r="J1310" s="3"/>
      <c r="K1310" s="3"/>
      <c r="L1310" s="3"/>
      <c r="M1310" s="3"/>
      <c r="N1310" s="3"/>
      <c r="O1310" s="3"/>
    </row>
    <row r="1311" spans="1:15" ht="12.75">
      <c r="A1311" s="5"/>
      <c r="B1311" s="3"/>
      <c r="C1311" s="3"/>
      <c r="D1311" s="3"/>
      <c r="E1311" s="3"/>
      <c r="F1311" s="3"/>
      <c r="G1311" s="3"/>
      <c r="H1311" s="3"/>
      <c r="I1311" s="3"/>
      <c r="J1311" s="3"/>
      <c r="K1311" s="3"/>
      <c r="L1311" s="3"/>
      <c r="M1311" s="3"/>
      <c r="N1311" s="3"/>
      <c r="O1311" s="3"/>
    </row>
    <row r="1312" spans="1:15" ht="12.75">
      <c r="A1312" s="5"/>
      <c r="B1312" s="3"/>
      <c r="C1312" s="3"/>
      <c r="D1312" s="3"/>
      <c r="E1312" s="3"/>
      <c r="F1312" s="3"/>
      <c r="G1312" s="3"/>
      <c r="H1312" s="3"/>
      <c r="I1312" s="3"/>
      <c r="J1312" s="3"/>
      <c r="K1312" s="3"/>
      <c r="L1312" s="3"/>
      <c r="M1312" s="3"/>
      <c r="N1312" s="3"/>
      <c r="O1312" s="3"/>
    </row>
    <row r="1313" spans="1:15" ht="12.75">
      <c r="A1313" s="5"/>
      <c r="B1313" s="3"/>
      <c r="C1313" s="3"/>
      <c r="D1313" s="3"/>
      <c r="E1313" s="3"/>
      <c r="F1313" s="3"/>
      <c r="G1313" s="3"/>
      <c r="H1313" s="3"/>
      <c r="I1313" s="3"/>
      <c r="J1313" s="3"/>
      <c r="K1313" s="3"/>
      <c r="L1313" s="3"/>
      <c r="M1313" s="3"/>
      <c r="N1313" s="3"/>
      <c r="O1313" s="3"/>
    </row>
    <row r="1314" spans="1:15" ht="12.75">
      <c r="A1314" s="5"/>
      <c r="B1314" s="3"/>
      <c r="C1314" s="3"/>
      <c r="D1314" s="3"/>
      <c r="E1314" s="3"/>
      <c r="F1314" s="3"/>
      <c r="G1314" s="3"/>
      <c r="H1314" s="3"/>
      <c r="I1314" s="3"/>
      <c r="J1314" s="3"/>
      <c r="K1314" s="3"/>
      <c r="L1314" s="3"/>
      <c r="M1314" s="3"/>
      <c r="N1314" s="3"/>
      <c r="O1314" s="3"/>
    </row>
    <row r="1315" spans="1:15" ht="12.75">
      <c r="A1315" s="5"/>
      <c r="B1315" s="3"/>
      <c r="C1315" s="3"/>
      <c r="D1315" s="3"/>
      <c r="E1315" s="3"/>
      <c r="F1315" s="3"/>
      <c r="G1315" s="3"/>
      <c r="H1315" s="3"/>
      <c r="I1315" s="3"/>
      <c r="J1315" s="3"/>
      <c r="K1315" s="3"/>
      <c r="L1315" s="3"/>
      <c r="M1315" s="3"/>
      <c r="N1315" s="3"/>
      <c r="O1315" s="3"/>
    </row>
    <row r="1316" spans="1:15" ht="12.75">
      <c r="A1316" s="5"/>
      <c r="B1316" s="3"/>
      <c r="C1316" s="3"/>
      <c r="D1316" s="3"/>
      <c r="E1316" s="3"/>
      <c r="F1316" s="3"/>
      <c r="G1316" s="3"/>
      <c r="H1316" s="3"/>
      <c r="I1316" s="3"/>
      <c r="J1316" s="3"/>
      <c r="K1316" s="3"/>
      <c r="L1316" s="3"/>
      <c r="M1316" s="3"/>
      <c r="N1316" s="3"/>
      <c r="O1316" s="3"/>
    </row>
    <row r="1317" spans="1:15" ht="12.75">
      <c r="A1317" s="5"/>
      <c r="B1317" s="3"/>
      <c r="C1317" s="3"/>
      <c r="D1317" s="3"/>
      <c r="E1317" s="3"/>
      <c r="F1317" s="3"/>
      <c r="G1317" s="3"/>
      <c r="H1317" s="3"/>
      <c r="I1317" s="3"/>
      <c r="J1317" s="3"/>
      <c r="K1317" s="3"/>
      <c r="L1317" s="3"/>
      <c r="M1317" s="3"/>
      <c r="N1317" s="3"/>
      <c r="O1317" s="3"/>
    </row>
    <row r="1318" spans="1:15" ht="12.75">
      <c r="A1318" s="5"/>
      <c r="B1318" s="3"/>
      <c r="C1318" s="3"/>
      <c r="D1318" s="3"/>
      <c r="E1318" s="3"/>
      <c r="F1318" s="3"/>
      <c r="G1318" s="3"/>
      <c r="H1318" s="3"/>
      <c r="I1318" s="3"/>
      <c r="J1318" s="3"/>
      <c r="K1318" s="3"/>
      <c r="L1318" s="3"/>
      <c r="M1318" s="3"/>
      <c r="N1318" s="3"/>
      <c r="O1318" s="3"/>
    </row>
    <row r="1319" spans="1:15" ht="12.75">
      <c r="A1319" s="5"/>
      <c r="B1319" s="3"/>
      <c r="C1319" s="3"/>
      <c r="D1319" s="3"/>
      <c r="E1319" s="3"/>
      <c r="F1319" s="3"/>
      <c r="G1319" s="3"/>
      <c r="H1319" s="3"/>
      <c r="I1319" s="3"/>
      <c r="J1319" s="3"/>
      <c r="K1319" s="3"/>
      <c r="L1319" s="3"/>
      <c r="M1319" s="3"/>
      <c r="N1319" s="3"/>
      <c r="O1319" s="3"/>
    </row>
    <row r="1320" spans="1:15" ht="12.75">
      <c r="A1320" s="5"/>
      <c r="B1320" s="3"/>
      <c r="C1320" s="3"/>
      <c r="D1320" s="3"/>
      <c r="E1320" s="3"/>
      <c r="F1320" s="3"/>
      <c r="G1320" s="3"/>
      <c r="H1320" s="3"/>
      <c r="I1320" s="3"/>
      <c r="J1320" s="3"/>
      <c r="K1320" s="3"/>
      <c r="L1320" s="3"/>
      <c r="M1320" s="3"/>
      <c r="N1320" s="3"/>
      <c r="O1320" s="3"/>
    </row>
    <row r="1321" spans="1:15" ht="12.75">
      <c r="A1321" s="5"/>
      <c r="B1321" s="3"/>
      <c r="C1321" s="3"/>
      <c r="D1321" s="3"/>
      <c r="E1321" s="3"/>
      <c r="F1321" s="3"/>
      <c r="G1321" s="3"/>
      <c r="H1321" s="3"/>
      <c r="I1321" s="3"/>
      <c r="J1321" s="3"/>
      <c r="K1321" s="3"/>
      <c r="L1321" s="3"/>
      <c r="M1321" s="3"/>
      <c r="N1321" s="3"/>
      <c r="O1321" s="3"/>
    </row>
    <row r="1322" spans="1:15" ht="12.75">
      <c r="A1322" s="5"/>
      <c r="B1322" s="3"/>
      <c r="C1322" s="3"/>
      <c r="D1322" s="3"/>
      <c r="E1322" s="3"/>
      <c r="F1322" s="3"/>
      <c r="G1322" s="3"/>
      <c r="H1322" s="3"/>
      <c r="I1322" s="3"/>
      <c r="J1322" s="3"/>
      <c r="K1322" s="3"/>
      <c r="L1322" s="3"/>
      <c r="M1322" s="3"/>
      <c r="N1322" s="3"/>
      <c r="O1322" s="3"/>
    </row>
    <row r="1323" spans="1:15" ht="12.75">
      <c r="A1323" s="5"/>
      <c r="B1323" s="3"/>
      <c r="C1323" s="3"/>
      <c r="D1323" s="3"/>
      <c r="E1323" s="3"/>
      <c r="F1323" s="3"/>
      <c r="G1323" s="3"/>
      <c r="H1323" s="3"/>
      <c r="I1323" s="3"/>
      <c r="J1323" s="3"/>
      <c r="K1323" s="3"/>
      <c r="L1323" s="3"/>
      <c r="M1323" s="3"/>
      <c r="N1323" s="3"/>
      <c r="O1323" s="3"/>
    </row>
    <row r="1324" spans="1:15" ht="12.75">
      <c r="A1324" s="5"/>
      <c r="B1324" s="3"/>
      <c r="C1324" s="3"/>
      <c r="D1324" s="3"/>
      <c r="E1324" s="3"/>
      <c r="F1324" s="3"/>
      <c r="G1324" s="3"/>
      <c r="H1324" s="3"/>
      <c r="I1324" s="3"/>
      <c r="J1324" s="3"/>
      <c r="K1324" s="3"/>
      <c r="L1324" s="3"/>
      <c r="M1324" s="3"/>
      <c r="N1324" s="3"/>
      <c r="O1324" s="3"/>
    </row>
    <row r="1325" spans="1:15" ht="12.75">
      <c r="A1325" s="5"/>
      <c r="B1325" s="3"/>
      <c r="C1325" s="3"/>
      <c r="D1325" s="3"/>
      <c r="E1325" s="3"/>
      <c r="F1325" s="3"/>
      <c r="G1325" s="3"/>
      <c r="H1325" s="3"/>
      <c r="I1325" s="3"/>
      <c r="J1325" s="3"/>
      <c r="K1325" s="3"/>
      <c r="L1325" s="3"/>
      <c r="M1325" s="3"/>
      <c r="N1325" s="3"/>
      <c r="O1325" s="3"/>
    </row>
    <row r="1326" spans="1:15" ht="12.75">
      <c r="A1326" s="5"/>
      <c r="B1326" s="3"/>
      <c r="C1326" s="3"/>
      <c r="D1326" s="3"/>
      <c r="E1326" s="3"/>
      <c r="F1326" s="3"/>
      <c r="G1326" s="3"/>
      <c r="H1326" s="3"/>
      <c r="I1326" s="3"/>
      <c r="J1326" s="3"/>
      <c r="K1326" s="3"/>
      <c r="L1326" s="3"/>
      <c r="M1326" s="3"/>
      <c r="N1326" s="3"/>
      <c r="O1326" s="3"/>
    </row>
    <row r="1327" spans="1:15" ht="12.75">
      <c r="A1327" s="5"/>
      <c r="B1327" s="3"/>
      <c r="C1327" s="3"/>
      <c r="D1327" s="3"/>
      <c r="E1327" s="3"/>
      <c r="F1327" s="3"/>
      <c r="G1327" s="3"/>
      <c r="H1327" s="3"/>
      <c r="I1327" s="3"/>
      <c r="J1327" s="3"/>
      <c r="K1327" s="3"/>
      <c r="L1327" s="3"/>
      <c r="M1327" s="3"/>
      <c r="N1327" s="3"/>
      <c r="O1327" s="3"/>
    </row>
    <row r="1328" spans="1:15" ht="12.75">
      <c r="A1328" s="5"/>
      <c r="B1328" s="3"/>
      <c r="C1328" s="3"/>
      <c r="D1328" s="3"/>
      <c r="E1328" s="3"/>
      <c r="F1328" s="3"/>
      <c r="G1328" s="3"/>
      <c r="H1328" s="3"/>
      <c r="I1328" s="3"/>
      <c r="J1328" s="3"/>
      <c r="K1328" s="3"/>
      <c r="L1328" s="3"/>
      <c r="M1328" s="3"/>
      <c r="N1328" s="3"/>
      <c r="O1328" s="3"/>
    </row>
    <row r="1329" spans="1:15" ht="12.75">
      <c r="A1329" s="5"/>
      <c r="B1329" s="3"/>
      <c r="C1329" s="3"/>
      <c r="D1329" s="3"/>
      <c r="E1329" s="3"/>
      <c r="F1329" s="3"/>
      <c r="G1329" s="3"/>
      <c r="H1329" s="3"/>
      <c r="I1329" s="3"/>
      <c r="J1329" s="3"/>
      <c r="K1329" s="3"/>
      <c r="L1329" s="3"/>
      <c r="M1329" s="3"/>
      <c r="N1329" s="3"/>
      <c r="O1329" s="3"/>
    </row>
    <row r="1330" spans="1:15" ht="12.75">
      <c r="A1330" s="5"/>
      <c r="B1330" s="3"/>
      <c r="C1330" s="3"/>
      <c r="D1330" s="3"/>
      <c r="E1330" s="3"/>
      <c r="F1330" s="3"/>
      <c r="G1330" s="3"/>
      <c r="H1330" s="3"/>
      <c r="I1330" s="3"/>
      <c r="J1330" s="3"/>
      <c r="K1330" s="3"/>
      <c r="L1330" s="3"/>
      <c r="M1330" s="3"/>
      <c r="N1330" s="3"/>
      <c r="O1330" s="3"/>
    </row>
    <row r="1331" spans="1:15" ht="12.75">
      <c r="A1331" s="5"/>
      <c r="B1331" s="3"/>
      <c r="C1331" s="3"/>
      <c r="D1331" s="3"/>
      <c r="E1331" s="3"/>
      <c r="F1331" s="3"/>
      <c r="G1331" s="3"/>
      <c r="H1331" s="3"/>
      <c r="I1331" s="3"/>
      <c r="J1331" s="3"/>
      <c r="K1331" s="3"/>
      <c r="L1331" s="3"/>
      <c r="M1331" s="3"/>
      <c r="N1331" s="3"/>
      <c r="O1331" s="3"/>
    </row>
    <row r="1332" spans="1:15" ht="12.75">
      <c r="A1332" s="5"/>
      <c r="B1332" s="3"/>
      <c r="C1332" s="3"/>
      <c r="D1332" s="3"/>
      <c r="E1332" s="3"/>
      <c r="F1332" s="3"/>
      <c r="G1332" s="3"/>
      <c r="H1332" s="3"/>
      <c r="I1332" s="3"/>
      <c r="J1332" s="3"/>
      <c r="K1332" s="3"/>
      <c r="L1332" s="3"/>
      <c r="M1332" s="3"/>
      <c r="N1332" s="3"/>
      <c r="O1332" s="3"/>
    </row>
    <row r="1333" spans="1:15" ht="12.75">
      <c r="A1333" s="5"/>
      <c r="B1333" s="3"/>
      <c r="C1333" s="3"/>
      <c r="D1333" s="3"/>
      <c r="E1333" s="3"/>
      <c r="F1333" s="3"/>
      <c r="G1333" s="3"/>
      <c r="H1333" s="3"/>
      <c r="I1333" s="3"/>
      <c r="J1333" s="3"/>
      <c r="K1333" s="3"/>
      <c r="L1333" s="3"/>
      <c r="M1333" s="3"/>
      <c r="N1333" s="3"/>
      <c r="O1333" s="3"/>
    </row>
    <row r="1334" spans="1:15" ht="12.75">
      <c r="A1334" s="5"/>
      <c r="B1334" s="3"/>
      <c r="C1334" s="3"/>
      <c r="D1334" s="3"/>
      <c r="E1334" s="3"/>
      <c r="F1334" s="3"/>
      <c r="G1334" s="3"/>
      <c r="H1334" s="3"/>
      <c r="I1334" s="3"/>
      <c r="J1334" s="3"/>
      <c r="K1334" s="3"/>
      <c r="L1334" s="3"/>
      <c r="M1334" s="3"/>
      <c r="N1334" s="3"/>
      <c r="O1334" s="3"/>
    </row>
    <row r="1335" spans="1:15" ht="12.75">
      <c r="A1335" s="5"/>
      <c r="B1335" s="3"/>
      <c r="C1335" s="3"/>
      <c r="D1335" s="3"/>
      <c r="E1335" s="3"/>
      <c r="F1335" s="3"/>
      <c r="G1335" s="3"/>
      <c r="H1335" s="3"/>
      <c r="I1335" s="3"/>
      <c r="J1335" s="3"/>
      <c r="K1335" s="3"/>
      <c r="L1335" s="3"/>
      <c r="M1335" s="3"/>
      <c r="N1335" s="3"/>
      <c r="O1335" s="3"/>
    </row>
    <row r="1336" spans="1:15" ht="12.75">
      <c r="A1336" s="5"/>
      <c r="B1336" s="3"/>
      <c r="C1336" s="3"/>
      <c r="D1336" s="3"/>
      <c r="E1336" s="3"/>
      <c r="F1336" s="3"/>
      <c r="G1336" s="3"/>
      <c r="H1336" s="3"/>
      <c r="I1336" s="3"/>
      <c r="J1336" s="3"/>
      <c r="K1336" s="3"/>
      <c r="L1336" s="3"/>
      <c r="M1336" s="3"/>
      <c r="N1336" s="3"/>
      <c r="O1336" s="3"/>
    </row>
    <row r="1337" spans="1:15" ht="12.75">
      <c r="A1337" s="5"/>
      <c r="B1337" s="3"/>
      <c r="C1337" s="3"/>
      <c r="D1337" s="3"/>
      <c r="E1337" s="3"/>
      <c r="F1337" s="3"/>
      <c r="G1337" s="3"/>
      <c r="H1337" s="3"/>
      <c r="I1337" s="3"/>
      <c r="J1337" s="3"/>
      <c r="K1337" s="3"/>
      <c r="L1337" s="3"/>
      <c r="M1337" s="3"/>
      <c r="N1337" s="3"/>
      <c r="O1337" s="3"/>
    </row>
    <row r="1338" spans="1:15" ht="12.75">
      <c r="A1338" s="5"/>
      <c r="B1338" s="3"/>
      <c r="C1338" s="3"/>
      <c r="D1338" s="3"/>
      <c r="E1338" s="3"/>
      <c r="F1338" s="3"/>
      <c r="G1338" s="3"/>
      <c r="H1338" s="3"/>
      <c r="I1338" s="3"/>
      <c r="J1338" s="3"/>
      <c r="K1338" s="3"/>
      <c r="L1338" s="3"/>
      <c r="M1338" s="3"/>
      <c r="N1338" s="3"/>
      <c r="O1338" s="3"/>
    </row>
    <row r="1339" spans="1:15" ht="12.75">
      <c r="A1339" s="5"/>
      <c r="B1339" s="3"/>
      <c r="C1339" s="3"/>
      <c r="D1339" s="3"/>
      <c r="E1339" s="3"/>
      <c r="F1339" s="3"/>
      <c r="G1339" s="3"/>
      <c r="H1339" s="3"/>
      <c r="I1339" s="3"/>
      <c r="J1339" s="3"/>
      <c r="K1339" s="3"/>
      <c r="L1339" s="3"/>
      <c r="M1339" s="3"/>
      <c r="N1339" s="3"/>
      <c r="O1339" s="3"/>
    </row>
    <row r="1340" spans="1:15" ht="12.75">
      <c r="A1340" s="5"/>
      <c r="B1340" s="3"/>
      <c r="C1340" s="3"/>
      <c r="D1340" s="3"/>
      <c r="E1340" s="3"/>
      <c r="F1340" s="3"/>
      <c r="G1340" s="3"/>
      <c r="H1340" s="3"/>
      <c r="I1340" s="3"/>
      <c r="J1340" s="3"/>
      <c r="K1340" s="3"/>
      <c r="L1340" s="3"/>
      <c r="M1340" s="3"/>
      <c r="N1340" s="3"/>
      <c r="O1340" s="3"/>
    </row>
    <row r="1341" spans="1:15" ht="12.75">
      <c r="A1341" s="5"/>
      <c r="B1341" s="3"/>
      <c r="C1341" s="3"/>
      <c r="D1341" s="3"/>
      <c r="E1341" s="3"/>
      <c r="F1341" s="3"/>
      <c r="G1341" s="3"/>
      <c r="H1341" s="3"/>
      <c r="I1341" s="3"/>
      <c r="J1341" s="3"/>
      <c r="K1341" s="3"/>
      <c r="L1341" s="3"/>
      <c r="M1341" s="3"/>
      <c r="N1341" s="3"/>
      <c r="O1341" s="3"/>
    </row>
    <row r="1342" spans="1:15" ht="12.75">
      <c r="A1342" s="5"/>
      <c r="B1342" s="3"/>
      <c r="C1342" s="3"/>
      <c r="D1342" s="3"/>
      <c r="E1342" s="3"/>
      <c r="F1342" s="3"/>
      <c r="G1342" s="3"/>
      <c r="H1342" s="3"/>
      <c r="I1342" s="3"/>
      <c r="J1342" s="3"/>
      <c r="K1342" s="3"/>
      <c r="L1342" s="3"/>
      <c r="M1342" s="3"/>
      <c r="N1342" s="3"/>
      <c r="O1342" s="3"/>
    </row>
    <row r="1343" spans="1:15" ht="12.75">
      <c r="A1343" s="5"/>
      <c r="B1343" s="3"/>
      <c r="C1343" s="3"/>
      <c r="D1343" s="3"/>
      <c r="E1343" s="3"/>
      <c r="F1343" s="3"/>
      <c r="G1343" s="3"/>
      <c r="H1343" s="3"/>
      <c r="I1343" s="3"/>
      <c r="J1343" s="3"/>
      <c r="K1343" s="3"/>
      <c r="L1343" s="3"/>
      <c r="M1343" s="3"/>
      <c r="N1343" s="3"/>
      <c r="O1343" s="3"/>
    </row>
    <row r="1344" spans="1:15" ht="12.75">
      <c r="A1344" s="5"/>
      <c r="B1344" s="3"/>
      <c r="C1344" s="3"/>
      <c r="D1344" s="3"/>
      <c r="E1344" s="3"/>
      <c r="F1344" s="3"/>
      <c r="G1344" s="3"/>
      <c r="H1344" s="3"/>
      <c r="I1344" s="3"/>
      <c r="J1344" s="3"/>
      <c r="K1344" s="3"/>
      <c r="L1344" s="3"/>
      <c r="M1344" s="3"/>
      <c r="N1344" s="3"/>
      <c r="O1344" s="3"/>
    </row>
    <row r="1345" spans="1:15" ht="12.75">
      <c r="A1345" s="5"/>
      <c r="B1345" s="3"/>
      <c r="C1345" s="3"/>
      <c r="D1345" s="3"/>
      <c r="E1345" s="3"/>
      <c r="F1345" s="3"/>
      <c r="G1345" s="3"/>
      <c r="H1345" s="3"/>
      <c r="I1345" s="3"/>
      <c r="J1345" s="3"/>
      <c r="K1345" s="3"/>
      <c r="L1345" s="3"/>
      <c r="M1345" s="3"/>
      <c r="N1345" s="3"/>
      <c r="O1345" s="3"/>
    </row>
    <row r="1346" spans="1:15" ht="12.75">
      <c r="A1346" s="5"/>
      <c r="B1346" s="3"/>
      <c r="C1346" s="3"/>
      <c r="D1346" s="3"/>
      <c r="E1346" s="3"/>
      <c r="F1346" s="3"/>
      <c r="G1346" s="3"/>
      <c r="H1346" s="3"/>
      <c r="I1346" s="3"/>
      <c r="J1346" s="3"/>
      <c r="K1346" s="3"/>
      <c r="L1346" s="3"/>
      <c r="M1346" s="3"/>
      <c r="N1346" s="3"/>
      <c r="O1346" s="3"/>
    </row>
    <row r="1347" spans="1:15" ht="12.75">
      <c r="A1347" s="5"/>
      <c r="B1347" s="3"/>
      <c r="C1347" s="3"/>
      <c r="D1347" s="3"/>
      <c r="E1347" s="3"/>
      <c r="F1347" s="3"/>
      <c r="G1347" s="3"/>
      <c r="H1347" s="3"/>
      <c r="I1347" s="3"/>
      <c r="J1347" s="3"/>
      <c r="K1347" s="3"/>
      <c r="L1347" s="3"/>
      <c r="M1347" s="3"/>
      <c r="N1347" s="3"/>
      <c r="O1347" s="3"/>
    </row>
    <row r="1348" spans="1:15" ht="12.75">
      <c r="A1348" s="5"/>
      <c r="B1348" s="3"/>
      <c r="C1348" s="3"/>
      <c r="D1348" s="3"/>
      <c r="E1348" s="3"/>
      <c r="F1348" s="3"/>
      <c r="G1348" s="3"/>
      <c r="H1348" s="3"/>
      <c r="I1348" s="3"/>
      <c r="J1348" s="3"/>
      <c r="K1348" s="3"/>
      <c r="L1348" s="3"/>
      <c r="M1348" s="3"/>
      <c r="N1348" s="3"/>
      <c r="O1348" s="3"/>
    </row>
    <row r="1349" spans="1:15" ht="12.75">
      <c r="A1349" s="5"/>
      <c r="B1349" s="3"/>
      <c r="C1349" s="3"/>
      <c r="D1349" s="3"/>
      <c r="E1349" s="3"/>
      <c r="F1349" s="3"/>
      <c r="G1349" s="3"/>
      <c r="H1349" s="3"/>
      <c r="I1349" s="3"/>
      <c r="J1349" s="3"/>
      <c r="K1349" s="3"/>
      <c r="L1349" s="3"/>
      <c r="M1349" s="3"/>
      <c r="N1349" s="3"/>
      <c r="O1349" s="3"/>
    </row>
    <row r="1350" spans="1:15" ht="12.75">
      <c r="A1350" s="5"/>
      <c r="B1350" s="3"/>
      <c r="C1350" s="3"/>
      <c r="D1350" s="3"/>
      <c r="E1350" s="3"/>
      <c r="F1350" s="3"/>
      <c r="G1350" s="3"/>
      <c r="H1350" s="3"/>
      <c r="I1350" s="3"/>
      <c r="J1350" s="3"/>
      <c r="K1350" s="3"/>
      <c r="L1350" s="3"/>
      <c r="M1350" s="3"/>
      <c r="N1350" s="3"/>
      <c r="O1350" s="3"/>
    </row>
    <row r="1351" spans="1:15" ht="12.75">
      <c r="A1351" s="5"/>
      <c r="B1351" s="3"/>
      <c r="C1351" s="3"/>
      <c r="D1351" s="3"/>
      <c r="E1351" s="3"/>
      <c r="F1351" s="3"/>
      <c r="G1351" s="3"/>
      <c r="H1351" s="3"/>
      <c r="I1351" s="3"/>
      <c r="J1351" s="3"/>
      <c r="K1351" s="3"/>
      <c r="L1351" s="3"/>
      <c r="M1351" s="3"/>
      <c r="N1351" s="3"/>
      <c r="O1351" s="3"/>
    </row>
    <row r="1352" spans="1:15" ht="12.75">
      <c r="A1352" s="5"/>
      <c r="B1352" s="3"/>
      <c r="C1352" s="3"/>
      <c r="D1352" s="3"/>
      <c r="E1352" s="3"/>
      <c r="F1352" s="3"/>
      <c r="G1352" s="3"/>
      <c r="H1352" s="3"/>
      <c r="I1352" s="3"/>
      <c r="J1352" s="3"/>
      <c r="K1352" s="3"/>
      <c r="L1352" s="3"/>
      <c r="M1352" s="3"/>
      <c r="N1352" s="3"/>
      <c r="O1352" s="3"/>
    </row>
    <row r="1353" spans="1:15" ht="12.75">
      <c r="A1353" s="5"/>
      <c r="B1353" s="3"/>
      <c r="C1353" s="3"/>
      <c r="D1353" s="3"/>
      <c r="E1353" s="3"/>
      <c r="F1353" s="3"/>
      <c r="G1353" s="3"/>
      <c r="H1353" s="3"/>
      <c r="I1353" s="3"/>
      <c r="J1353" s="3"/>
      <c r="K1353" s="3"/>
      <c r="L1353" s="3"/>
      <c r="M1353" s="3"/>
      <c r="N1353" s="3"/>
      <c r="O1353" s="3"/>
    </row>
    <row r="1354" spans="1:15" ht="12.75">
      <c r="A1354" s="5"/>
      <c r="B1354" s="3"/>
      <c r="C1354" s="3"/>
      <c r="D1354" s="3"/>
      <c r="E1354" s="3"/>
      <c r="F1354" s="3"/>
      <c r="G1354" s="3"/>
      <c r="H1354" s="3"/>
      <c r="I1354" s="3"/>
      <c r="J1354" s="3"/>
      <c r="K1354" s="3"/>
      <c r="L1354" s="3"/>
      <c r="M1354" s="3"/>
      <c r="N1354" s="3"/>
      <c r="O1354" s="3"/>
    </row>
    <row r="1355" spans="1:15" ht="12.75">
      <c r="A1355" s="5"/>
      <c r="B1355" s="3"/>
      <c r="C1355" s="3"/>
      <c r="D1355" s="3"/>
      <c r="E1355" s="3"/>
      <c r="F1355" s="3"/>
      <c r="G1355" s="3"/>
      <c r="H1355" s="3"/>
      <c r="I1355" s="3"/>
      <c r="J1355" s="3"/>
      <c r="K1355" s="3"/>
      <c r="L1355" s="3"/>
      <c r="M1355" s="3"/>
      <c r="N1355" s="3"/>
      <c r="O1355" s="3"/>
    </row>
    <row r="1356" spans="1:15" ht="12.75">
      <c r="A1356" s="5"/>
      <c r="B1356" s="3"/>
      <c r="C1356" s="3"/>
      <c r="D1356" s="3"/>
      <c r="E1356" s="3"/>
      <c r="F1356" s="3"/>
      <c r="G1356" s="3"/>
      <c r="H1356" s="3"/>
      <c r="I1356" s="3"/>
      <c r="J1356" s="3"/>
      <c r="K1356" s="3"/>
      <c r="L1356" s="3"/>
      <c r="M1356" s="3"/>
      <c r="N1356" s="3"/>
      <c r="O1356" s="3"/>
    </row>
    <row r="1357" spans="1:15" ht="12.75">
      <c r="A1357" s="5"/>
      <c r="B1357" s="3"/>
      <c r="C1357" s="3"/>
      <c r="D1357" s="3"/>
      <c r="E1357" s="3"/>
      <c r="F1357" s="3"/>
      <c r="G1357" s="3"/>
      <c r="H1357" s="3"/>
      <c r="I1357" s="3"/>
      <c r="J1357" s="3"/>
      <c r="K1357" s="3"/>
      <c r="L1357" s="3"/>
      <c r="M1357" s="3"/>
      <c r="N1357" s="3"/>
      <c r="O1357" s="3"/>
    </row>
    <row r="1358" spans="1:15" ht="12.75">
      <c r="A1358" s="5"/>
      <c r="B1358" s="3"/>
      <c r="C1358" s="3"/>
      <c r="D1358" s="3"/>
      <c r="E1358" s="3"/>
      <c r="F1358" s="3"/>
      <c r="G1358" s="3"/>
      <c r="H1358" s="3"/>
      <c r="I1358" s="3"/>
      <c r="J1358" s="3"/>
      <c r="K1358" s="3"/>
      <c r="L1358" s="3"/>
      <c r="M1358" s="3"/>
      <c r="N1358" s="3"/>
      <c r="O1358" s="3"/>
    </row>
    <row r="1359" spans="1:15" ht="12.75">
      <c r="A1359" s="5"/>
      <c r="B1359" s="3"/>
      <c r="C1359" s="3"/>
      <c r="D1359" s="3"/>
      <c r="E1359" s="3"/>
      <c r="F1359" s="3"/>
      <c r="G1359" s="3"/>
      <c r="H1359" s="3"/>
      <c r="I1359" s="3"/>
      <c r="J1359" s="3"/>
      <c r="K1359" s="3"/>
      <c r="L1359" s="3"/>
      <c r="M1359" s="3"/>
      <c r="N1359" s="3"/>
      <c r="O1359" s="3"/>
    </row>
    <row r="1360" spans="1:15" ht="12.75">
      <c r="A1360" s="5"/>
      <c r="B1360" s="3"/>
      <c r="C1360" s="3"/>
      <c r="D1360" s="3"/>
      <c r="E1360" s="3"/>
      <c r="F1360" s="3"/>
      <c r="G1360" s="3"/>
      <c r="H1360" s="3"/>
      <c r="I1360" s="3"/>
      <c r="J1360" s="3"/>
      <c r="K1360" s="3"/>
      <c r="L1360" s="3"/>
      <c r="M1360" s="3"/>
      <c r="N1360" s="3"/>
      <c r="O1360" s="3"/>
    </row>
    <row r="1361" spans="1:15" ht="12.75">
      <c r="A1361" s="5"/>
      <c r="B1361" s="3"/>
      <c r="C1361" s="3"/>
      <c r="D1361" s="3"/>
      <c r="E1361" s="3"/>
      <c r="F1361" s="3"/>
      <c r="G1361" s="3"/>
      <c r="H1361" s="3"/>
      <c r="I1361" s="3"/>
      <c r="J1361" s="3"/>
      <c r="K1361" s="3"/>
      <c r="L1361" s="3"/>
      <c r="M1361" s="3"/>
      <c r="N1361" s="3"/>
      <c r="O1361" s="3"/>
    </row>
    <row r="1362" spans="1:15" ht="12.75">
      <c r="A1362" s="5"/>
      <c r="B1362" s="3"/>
      <c r="C1362" s="3"/>
      <c r="D1362" s="3"/>
      <c r="E1362" s="3"/>
      <c r="F1362" s="3"/>
      <c r="G1362" s="3"/>
      <c r="H1362" s="3"/>
      <c r="I1362" s="3"/>
      <c r="J1362" s="3"/>
      <c r="K1362" s="3"/>
      <c r="L1362" s="3"/>
      <c r="M1362" s="3"/>
      <c r="N1362" s="3"/>
      <c r="O1362" s="3"/>
    </row>
    <row r="1363" spans="1:15" ht="12.75">
      <c r="A1363" s="5"/>
      <c r="B1363" s="3"/>
      <c r="C1363" s="3"/>
      <c r="D1363" s="3"/>
      <c r="E1363" s="3"/>
      <c r="F1363" s="3"/>
      <c r="G1363" s="3"/>
      <c r="H1363" s="3"/>
      <c r="I1363" s="3"/>
      <c r="J1363" s="3"/>
      <c r="K1363" s="3"/>
      <c r="L1363" s="3"/>
      <c r="M1363" s="3"/>
      <c r="N1363" s="3"/>
      <c r="O1363" s="3"/>
    </row>
    <row r="1364" spans="1:15" ht="12.75">
      <c r="A1364" s="5"/>
      <c r="B1364" s="3"/>
      <c r="C1364" s="3"/>
      <c r="D1364" s="3"/>
      <c r="E1364" s="3"/>
      <c r="F1364" s="3"/>
      <c r="G1364" s="3"/>
      <c r="H1364" s="3"/>
      <c r="I1364" s="3"/>
      <c r="J1364" s="3"/>
      <c r="K1364" s="3"/>
      <c r="L1364" s="3"/>
      <c r="M1364" s="3"/>
      <c r="N1364" s="3"/>
      <c r="O1364" s="3"/>
    </row>
    <row r="1365" spans="1:15" ht="12.75">
      <c r="A1365" s="5"/>
      <c r="B1365" s="3"/>
      <c r="C1365" s="3"/>
      <c r="D1365" s="3"/>
      <c r="E1365" s="3"/>
      <c r="F1365" s="3"/>
      <c r="G1365" s="3"/>
      <c r="H1365" s="3"/>
      <c r="I1365" s="3"/>
      <c r="J1365" s="3"/>
      <c r="K1365" s="3"/>
      <c r="L1365" s="3"/>
      <c r="M1365" s="3"/>
      <c r="N1365" s="3"/>
      <c r="O1365" s="3"/>
    </row>
    <row r="1366" spans="1:15" ht="12.75">
      <c r="A1366" s="5"/>
      <c r="B1366" s="3"/>
      <c r="C1366" s="3"/>
      <c r="D1366" s="3"/>
      <c r="E1366" s="3"/>
      <c r="F1366" s="3"/>
      <c r="G1366" s="3"/>
      <c r="H1366" s="3"/>
      <c r="I1366" s="3"/>
      <c r="J1366" s="3"/>
      <c r="K1366" s="3"/>
      <c r="L1366" s="3"/>
      <c r="M1366" s="3"/>
      <c r="N1366" s="3"/>
      <c r="O1366" s="3"/>
    </row>
    <row r="1367" spans="1:15" ht="12.75">
      <c r="A1367" s="5"/>
      <c r="B1367" s="3"/>
      <c r="C1367" s="3"/>
      <c r="D1367" s="3"/>
      <c r="E1367" s="3"/>
      <c r="F1367" s="3"/>
      <c r="G1367" s="3"/>
      <c r="H1367" s="3"/>
      <c r="I1367" s="3"/>
      <c r="J1367" s="3"/>
      <c r="K1367" s="3"/>
      <c r="L1367" s="3"/>
      <c r="M1367" s="3"/>
      <c r="N1367" s="3"/>
      <c r="O1367" s="3"/>
    </row>
    <row r="1368" spans="1:15" ht="12.75">
      <c r="A1368" s="5"/>
      <c r="B1368" s="3"/>
      <c r="C1368" s="3"/>
      <c r="D1368" s="3"/>
      <c r="E1368" s="3"/>
      <c r="F1368" s="3"/>
      <c r="G1368" s="3"/>
      <c r="H1368" s="3"/>
      <c r="I1368" s="3"/>
      <c r="J1368" s="3"/>
      <c r="K1368" s="3"/>
      <c r="L1368" s="3"/>
      <c r="M1368" s="3"/>
      <c r="N1368" s="3"/>
      <c r="O1368" s="3"/>
    </row>
    <row r="1369" spans="1:15" ht="12.75">
      <c r="A1369" s="5"/>
      <c r="B1369" s="3"/>
      <c r="C1369" s="3"/>
      <c r="D1369" s="3"/>
      <c r="E1369" s="3"/>
      <c r="F1369" s="3"/>
      <c r="G1369" s="3"/>
      <c r="H1369" s="3"/>
      <c r="I1369" s="3"/>
      <c r="J1369" s="3"/>
      <c r="K1369" s="3"/>
      <c r="L1369" s="3"/>
      <c r="M1369" s="3"/>
      <c r="N1369" s="3"/>
      <c r="O1369" s="3"/>
    </row>
    <row r="1370" spans="1:15" ht="12.75">
      <c r="A1370" s="5"/>
      <c r="B1370" s="3"/>
      <c r="C1370" s="3"/>
      <c r="D1370" s="3"/>
      <c r="E1370" s="3"/>
      <c r="F1370" s="3"/>
      <c r="G1370" s="3"/>
      <c r="H1370" s="3"/>
      <c r="I1370" s="3"/>
      <c r="J1370" s="3"/>
      <c r="K1370" s="3"/>
      <c r="L1370" s="3"/>
      <c r="M1370" s="3"/>
      <c r="N1370" s="3"/>
      <c r="O1370" s="3"/>
    </row>
    <row r="1371" spans="1:15" ht="12.75">
      <c r="A1371" s="5"/>
      <c r="B1371" s="3"/>
      <c r="C1371" s="3"/>
      <c r="D1371" s="3"/>
      <c r="E1371" s="3"/>
      <c r="F1371" s="3"/>
      <c r="G1371" s="3"/>
      <c r="H1371" s="3"/>
      <c r="I1371" s="3"/>
      <c r="J1371" s="3"/>
      <c r="K1371" s="3"/>
      <c r="L1371" s="3"/>
      <c r="M1371" s="3"/>
      <c r="N1371" s="3"/>
      <c r="O1371" s="3"/>
    </row>
    <row r="1372" spans="1:15" ht="12.75">
      <c r="A1372" s="5"/>
      <c r="B1372" s="3"/>
      <c r="C1372" s="3"/>
      <c r="D1372" s="3"/>
      <c r="E1372" s="3"/>
      <c r="F1372" s="3"/>
      <c r="G1372" s="3"/>
      <c r="H1372" s="3"/>
      <c r="I1372" s="3"/>
      <c r="J1372" s="3"/>
      <c r="K1372" s="3"/>
      <c r="L1372" s="3"/>
      <c r="M1372" s="3"/>
      <c r="N1372" s="3"/>
      <c r="O1372" s="3"/>
    </row>
    <row r="1373" spans="1:15" ht="12.75">
      <c r="A1373" s="5"/>
      <c r="B1373" s="3"/>
      <c r="C1373" s="3"/>
      <c r="D1373" s="3"/>
      <c r="E1373" s="3"/>
      <c r="F1373" s="3"/>
      <c r="G1373" s="3"/>
      <c r="H1373" s="3"/>
      <c r="I1373" s="3"/>
      <c r="J1373" s="3"/>
      <c r="K1373" s="3"/>
      <c r="L1373" s="3"/>
      <c r="M1373" s="3"/>
      <c r="N1373" s="3"/>
      <c r="O1373" s="3"/>
    </row>
    <row r="1374" spans="1:15" ht="12.75">
      <c r="A1374" s="5"/>
      <c r="B1374" s="3"/>
      <c r="C1374" s="3"/>
      <c r="D1374" s="3"/>
      <c r="E1374" s="3"/>
      <c r="F1374" s="3"/>
      <c r="G1374" s="3"/>
      <c r="H1374" s="3"/>
      <c r="I1374" s="3"/>
      <c r="J1374" s="3"/>
      <c r="K1374" s="3"/>
      <c r="L1374" s="3"/>
      <c r="M1374" s="3"/>
      <c r="N1374" s="3"/>
      <c r="O1374" s="3"/>
    </row>
    <row r="1375" spans="1:15" ht="12.75">
      <c r="A1375" s="5"/>
      <c r="B1375" s="3"/>
      <c r="C1375" s="3"/>
      <c r="D1375" s="3"/>
      <c r="E1375" s="3"/>
      <c r="F1375" s="3"/>
      <c r="G1375" s="3"/>
      <c r="H1375" s="3"/>
      <c r="I1375" s="3"/>
      <c r="J1375" s="3"/>
      <c r="K1375" s="3"/>
      <c r="L1375" s="3"/>
      <c r="M1375" s="3"/>
      <c r="N1375" s="3"/>
      <c r="O1375" s="3"/>
    </row>
    <row r="1376" spans="1:15" ht="12.75">
      <c r="A1376" s="5"/>
      <c r="B1376" s="3"/>
      <c r="C1376" s="3"/>
      <c r="D1376" s="3"/>
      <c r="E1376" s="3"/>
      <c r="F1376" s="3"/>
      <c r="G1376" s="3"/>
      <c r="H1376" s="3"/>
      <c r="I1376" s="3"/>
      <c r="J1376" s="3"/>
      <c r="K1376" s="3"/>
      <c r="L1376" s="3"/>
      <c r="M1376" s="3"/>
      <c r="N1376" s="3"/>
      <c r="O1376" s="3"/>
    </row>
    <row r="1377" spans="1:15" ht="12.75">
      <c r="A1377" s="5"/>
      <c r="B1377" s="3"/>
      <c r="C1377" s="3"/>
      <c r="D1377" s="3"/>
      <c r="E1377" s="3"/>
      <c r="F1377" s="3"/>
      <c r="G1377" s="3"/>
      <c r="H1377" s="3"/>
      <c r="I1377" s="3"/>
      <c r="J1377" s="3"/>
      <c r="K1377" s="3"/>
      <c r="L1377" s="3"/>
      <c r="M1377" s="3"/>
      <c r="N1377" s="3"/>
      <c r="O1377" s="3"/>
    </row>
    <row r="1378" spans="1:15" ht="12.75">
      <c r="A1378" s="5"/>
      <c r="B1378" s="3"/>
      <c r="C1378" s="3"/>
      <c r="D1378" s="3"/>
      <c r="E1378" s="3"/>
      <c r="F1378" s="3"/>
      <c r="G1378" s="3"/>
      <c r="H1378" s="3"/>
      <c r="I1378" s="3"/>
      <c r="J1378" s="3"/>
      <c r="K1378" s="3"/>
      <c r="L1378" s="3"/>
      <c r="M1378" s="3"/>
      <c r="N1378" s="3"/>
      <c r="O1378" s="3"/>
    </row>
    <row r="1379" spans="1:15" ht="12.75">
      <c r="A1379" s="5"/>
      <c r="B1379" s="3"/>
      <c r="C1379" s="3"/>
      <c r="D1379" s="3"/>
      <c r="E1379" s="3"/>
      <c r="F1379" s="3"/>
      <c r="G1379" s="3"/>
      <c r="H1379" s="3"/>
      <c r="I1379" s="3"/>
      <c r="J1379" s="3"/>
      <c r="K1379" s="3"/>
      <c r="L1379" s="3"/>
      <c r="M1379" s="3"/>
      <c r="N1379" s="3"/>
      <c r="O1379" s="3"/>
    </row>
    <row r="1380" spans="1:15" ht="12.75">
      <c r="A1380" s="5"/>
      <c r="B1380" s="3"/>
      <c r="C1380" s="3"/>
      <c r="D1380" s="3"/>
      <c r="E1380" s="3"/>
      <c r="F1380" s="3"/>
      <c r="G1380" s="3"/>
      <c r="H1380" s="3"/>
      <c r="I1380" s="3"/>
      <c r="J1380" s="3"/>
      <c r="K1380" s="3"/>
      <c r="L1380" s="3"/>
      <c r="M1380" s="3"/>
      <c r="N1380" s="3"/>
      <c r="O1380" s="3"/>
    </row>
    <row r="1381" spans="1:15" ht="12.75">
      <c r="A1381" s="5"/>
      <c r="B1381" s="3"/>
      <c r="C1381" s="3"/>
      <c r="D1381" s="3"/>
      <c r="E1381" s="3"/>
      <c r="F1381" s="3"/>
      <c r="G1381" s="3"/>
      <c r="H1381" s="3"/>
      <c r="I1381" s="3"/>
      <c r="J1381" s="3"/>
      <c r="K1381" s="3"/>
      <c r="L1381" s="3"/>
      <c r="M1381" s="3"/>
      <c r="N1381" s="3"/>
      <c r="O1381" s="3"/>
    </row>
    <row r="1382" spans="1:15" ht="12.75">
      <c r="A1382" s="5"/>
      <c r="B1382" s="3"/>
      <c r="C1382" s="3"/>
      <c r="D1382" s="3"/>
      <c r="E1382" s="3"/>
      <c r="F1382" s="3"/>
      <c r="G1382" s="3"/>
      <c r="H1382" s="3"/>
      <c r="I1382" s="3"/>
      <c r="J1382" s="3"/>
      <c r="K1382" s="3"/>
      <c r="L1382" s="3"/>
      <c r="M1382" s="3"/>
      <c r="N1382" s="3"/>
      <c r="O1382" s="3"/>
    </row>
    <row r="1383" spans="1:15" ht="12.75">
      <c r="A1383" s="5"/>
      <c r="B1383" s="3"/>
      <c r="C1383" s="3"/>
      <c r="D1383" s="3"/>
      <c r="E1383" s="3"/>
      <c r="F1383" s="3"/>
      <c r="G1383" s="3"/>
      <c r="H1383" s="3"/>
      <c r="I1383" s="3"/>
      <c r="J1383" s="3"/>
      <c r="K1383" s="3"/>
      <c r="L1383" s="3"/>
      <c r="M1383" s="3"/>
      <c r="N1383" s="3"/>
      <c r="O1383" s="3"/>
    </row>
    <row r="1384" spans="1:15" ht="12.75">
      <c r="A1384" s="5"/>
      <c r="B1384" s="3"/>
      <c r="C1384" s="3"/>
      <c r="D1384" s="3"/>
      <c r="E1384" s="3"/>
      <c r="F1384" s="3"/>
      <c r="G1384" s="3"/>
      <c r="H1384" s="3"/>
      <c r="I1384" s="3"/>
      <c r="J1384" s="3"/>
      <c r="K1384" s="3"/>
      <c r="L1384" s="3"/>
      <c r="M1384" s="3"/>
      <c r="N1384" s="3"/>
      <c r="O1384" s="3"/>
    </row>
    <row r="1385" spans="1:15" ht="12.75">
      <c r="A1385" s="5"/>
      <c r="B1385" s="3"/>
      <c r="C1385" s="3"/>
      <c r="D1385" s="3"/>
      <c r="E1385" s="3"/>
      <c r="F1385" s="3"/>
      <c r="G1385" s="3"/>
      <c r="H1385" s="3"/>
      <c r="I1385" s="3"/>
      <c r="J1385" s="3"/>
      <c r="K1385" s="3"/>
      <c r="L1385" s="3"/>
      <c r="M1385" s="3"/>
      <c r="N1385" s="3"/>
      <c r="O1385" s="3"/>
    </row>
    <row r="1386" spans="1:15" ht="12.75">
      <c r="A1386" s="5"/>
      <c r="B1386" s="3"/>
      <c r="C1386" s="3"/>
      <c r="D1386" s="3"/>
      <c r="E1386" s="3"/>
      <c r="F1386" s="3"/>
      <c r="G1386" s="3"/>
      <c r="H1386" s="3"/>
      <c r="I1386" s="3"/>
      <c r="J1386" s="3"/>
      <c r="K1386" s="3"/>
      <c r="L1386" s="3"/>
      <c r="M1386" s="3"/>
      <c r="N1386" s="3"/>
      <c r="O1386" s="3"/>
    </row>
    <row r="1387" spans="1:15" ht="12.75">
      <c r="A1387" s="5"/>
      <c r="B1387" s="3"/>
      <c r="C1387" s="3"/>
      <c r="D1387" s="3"/>
      <c r="E1387" s="3"/>
      <c r="F1387" s="3"/>
      <c r="G1387" s="3"/>
      <c r="H1387" s="3"/>
      <c r="I1387" s="3"/>
      <c r="J1387" s="3"/>
      <c r="K1387" s="3"/>
      <c r="L1387" s="3"/>
      <c r="M1387" s="3"/>
      <c r="N1387" s="3"/>
      <c r="O1387" s="3"/>
    </row>
    <row r="1388" spans="1:15" ht="12.75">
      <c r="A1388" s="5"/>
      <c r="B1388" s="3"/>
      <c r="C1388" s="3"/>
      <c r="D1388" s="3"/>
      <c r="E1388" s="3"/>
      <c r="F1388" s="3"/>
      <c r="G1388" s="3"/>
      <c r="H1388" s="3"/>
      <c r="I1388" s="3"/>
      <c r="J1388" s="3"/>
      <c r="K1388" s="3"/>
      <c r="L1388" s="3"/>
      <c r="M1388" s="3"/>
      <c r="N1388" s="3"/>
      <c r="O1388" s="3"/>
    </row>
    <row r="1389" spans="1:15" ht="12.75">
      <c r="A1389" s="5"/>
      <c r="B1389" s="3"/>
      <c r="C1389" s="3"/>
      <c r="D1389" s="3"/>
      <c r="E1389" s="3"/>
      <c r="F1389" s="3"/>
      <c r="G1389" s="3"/>
      <c r="H1389" s="3"/>
      <c r="I1389" s="3"/>
      <c r="J1389" s="3"/>
      <c r="K1389" s="3"/>
      <c r="L1389" s="3"/>
      <c r="M1389" s="3"/>
      <c r="N1389" s="3"/>
      <c r="O1389" s="3"/>
    </row>
    <row r="1390" spans="1:15" ht="12.75">
      <c r="A1390" s="5"/>
      <c r="B1390" s="3"/>
      <c r="C1390" s="3"/>
      <c r="D1390" s="3"/>
      <c r="E1390" s="3"/>
      <c r="F1390" s="3"/>
      <c r="G1390" s="3"/>
      <c r="H1390" s="3"/>
      <c r="I1390" s="3"/>
      <c r="J1390" s="3"/>
      <c r="K1390" s="3"/>
      <c r="L1390" s="3"/>
      <c r="M1390" s="3"/>
      <c r="N1390" s="3"/>
      <c r="O1390" s="3"/>
    </row>
    <row r="1391" spans="1:15" ht="12.75">
      <c r="A1391" s="5"/>
      <c r="B1391" s="3"/>
      <c r="C1391" s="3"/>
      <c r="D1391" s="3"/>
      <c r="E1391" s="3"/>
      <c r="F1391" s="3"/>
      <c r="G1391" s="3"/>
      <c r="H1391" s="3"/>
      <c r="I1391" s="3"/>
      <c r="J1391" s="3"/>
      <c r="K1391" s="3"/>
      <c r="L1391" s="3"/>
      <c r="M1391" s="3"/>
      <c r="N1391" s="3"/>
      <c r="O1391" s="3"/>
    </row>
    <row r="1392" spans="1:15" ht="12.75">
      <c r="A1392" s="5"/>
      <c r="B1392" s="3"/>
      <c r="C1392" s="3"/>
      <c r="D1392" s="3"/>
      <c r="E1392" s="3"/>
      <c r="F1392" s="3"/>
      <c r="G1392" s="3"/>
      <c r="H1392" s="3"/>
      <c r="I1392" s="3"/>
      <c r="J1392" s="3"/>
      <c r="K1392" s="3"/>
      <c r="L1392" s="3"/>
      <c r="M1392" s="3"/>
      <c r="N1392" s="3"/>
      <c r="O1392" s="3"/>
    </row>
    <row r="1393" spans="1:15" ht="12.75">
      <c r="A1393" s="5"/>
      <c r="B1393" s="3"/>
      <c r="C1393" s="3"/>
      <c r="D1393" s="3"/>
      <c r="E1393" s="3"/>
      <c r="F1393" s="3"/>
      <c r="G1393" s="3"/>
      <c r="H1393" s="3"/>
      <c r="I1393" s="3"/>
      <c r="J1393" s="3"/>
      <c r="K1393" s="3"/>
      <c r="L1393" s="3"/>
      <c r="M1393" s="3"/>
      <c r="N1393" s="3"/>
      <c r="O1393" s="3"/>
    </row>
    <row r="1394" spans="1:15" ht="12.75">
      <c r="A1394" s="5"/>
      <c r="B1394" s="3"/>
      <c r="C1394" s="3"/>
      <c r="D1394" s="3"/>
      <c r="E1394" s="3"/>
      <c r="F1394" s="3"/>
      <c r="G1394" s="3"/>
      <c r="H1394" s="3"/>
      <c r="I1394" s="3"/>
      <c r="J1394" s="3"/>
      <c r="K1394" s="3"/>
      <c r="L1394" s="3"/>
      <c r="M1394" s="3"/>
      <c r="N1394" s="3"/>
      <c r="O1394" s="3"/>
    </row>
    <row r="1395" spans="1:15" ht="12.75">
      <c r="A1395" s="5"/>
      <c r="B1395" s="3"/>
      <c r="C1395" s="3"/>
      <c r="D1395" s="3"/>
      <c r="E1395" s="3"/>
      <c r="F1395" s="3"/>
      <c r="G1395" s="3"/>
      <c r="H1395" s="3"/>
      <c r="I1395" s="3"/>
      <c r="J1395" s="3"/>
      <c r="K1395" s="3"/>
      <c r="L1395" s="3"/>
      <c r="M1395" s="3"/>
      <c r="N1395" s="3"/>
      <c r="O1395" s="3"/>
    </row>
    <row r="1396" spans="1:15" ht="12.75">
      <c r="A1396" s="5"/>
      <c r="B1396" s="3"/>
      <c r="C1396" s="3"/>
      <c r="D1396" s="3"/>
      <c r="E1396" s="3"/>
      <c r="F1396" s="3"/>
      <c r="G1396" s="3"/>
      <c r="H1396" s="3"/>
      <c r="I1396" s="3"/>
      <c r="J1396" s="3"/>
      <c r="K1396" s="3"/>
      <c r="L1396" s="3"/>
      <c r="M1396" s="3"/>
      <c r="N1396" s="3"/>
      <c r="O1396" s="3"/>
    </row>
    <row r="1397" spans="1:15" ht="12.75">
      <c r="A1397" s="5"/>
      <c r="B1397" s="3"/>
      <c r="C1397" s="3"/>
      <c r="D1397" s="3"/>
      <c r="E1397" s="3"/>
      <c r="F1397" s="3"/>
      <c r="G1397" s="3"/>
      <c r="H1397" s="3"/>
      <c r="I1397" s="3"/>
      <c r="J1397" s="3"/>
      <c r="K1397" s="3"/>
      <c r="L1397" s="3"/>
      <c r="M1397" s="3"/>
      <c r="N1397" s="3"/>
      <c r="O1397" s="3"/>
    </row>
    <row r="1398" spans="1:15" ht="12.75">
      <c r="A1398" s="5"/>
      <c r="B1398" s="3"/>
      <c r="C1398" s="3"/>
      <c r="D1398" s="3"/>
      <c r="E1398" s="3"/>
      <c r="F1398" s="3"/>
      <c r="G1398" s="3"/>
      <c r="H1398" s="3"/>
      <c r="I1398" s="3"/>
      <c r="J1398" s="3"/>
      <c r="K1398" s="3"/>
      <c r="L1398" s="3"/>
      <c r="M1398" s="3"/>
      <c r="N1398" s="3"/>
      <c r="O1398" s="3"/>
    </row>
    <row r="1399" spans="1:15" ht="12.75">
      <c r="A1399" s="5"/>
      <c r="B1399" s="3"/>
      <c r="C1399" s="3"/>
      <c r="D1399" s="3"/>
      <c r="E1399" s="3"/>
      <c r="F1399" s="3"/>
      <c r="G1399" s="3"/>
      <c r="H1399" s="3"/>
      <c r="I1399" s="3"/>
      <c r="J1399" s="3"/>
      <c r="K1399" s="3"/>
      <c r="L1399" s="3"/>
      <c r="M1399" s="3"/>
      <c r="N1399" s="3"/>
      <c r="O1399" s="3"/>
    </row>
    <row r="1400" spans="1:15" ht="12.75">
      <c r="A1400" s="5"/>
      <c r="B1400" s="3"/>
      <c r="C1400" s="3"/>
      <c r="D1400" s="3"/>
      <c r="E1400" s="3"/>
      <c r="F1400" s="3"/>
      <c r="G1400" s="3"/>
      <c r="H1400" s="3"/>
      <c r="I1400" s="3"/>
      <c r="J1400" s="3"/>
      <c r="K1400" s="3"/>
      <c r="L1400" s="3"/>
      <c r="M1400" s="3"/>
      <c r="N1400" s="3"/>
      <c r="O1400" s="3"/>
    </row>
    <row r="1401" spans="1:15" ht="12.75">
      <c r="A1401" s="5"/>
      <c r="B1401" s="3"/>
      <c r="C1401" s="3"/>
      <c r="D1401" s="3"/>
      <c r="E1401" s="3"/>
      <c r="F1401" s="3"/>
      <c r="G1401" s="3"/>
      <c r="H1401" s="3"/>
      <c r="I1401" s="3"/>
      <c r="J1401" s="3"/>
      <c r="K1401" s="3"/>
      <c r="L1401" s="3"/>
      <c r="M1401" s="3"/>
      <c r="N1401" s="3"/>
      <c r="O1401" s="3"/>
    </row>
    <row r="1402" spans="1:15" ht="12.75">
      <c r="A1402" s="5"/>
      <c r="B1402" s="3"/>
      <c r="C1402" s="3"/>
      <c r="D1402" s="3"/>
      <c r="E1402" s="3"/>
      <c r="F1402" s="3"/>
      <c r="G1402" s="3"/>
      <c r="H1402" s="3"/>
      <c r="I1402" s="3"/>
      <c r="J1402" s="3"/>
      <c r="K1402" s="3"/>
      <c r="L1402" s="3"/>
      <c r="M1402" s="3"/>
      <c r="N1402" s="3"/>
      <c r="O1402" s="3"/>
    </row>
    <row r="1403" spans="1:15" ht="12.75">
      <c r="A1403" s="5"/>
      <c r="B1403" s="3"/>
      <c r="C1403" s="3"/>
      <c r="D1403" s="3"/>
      <c r="E1403" s="3"/>
      <c r="F1403" s="3"/>
      <c r="G1403" s="3"/>
      <c r="H1403" s="3"/>
      <c r="I1403" s="3"/>
      <c r="J1403" s="3"/>
      <c r="K1403" s="3"/>
      <c r="L1403" s="3"/>
      <c r="M1403" s="3"/>
      <c r="N1403" s="3"/>
      <c r="O1403" s="3"/>
    </row>
    <row r="1404" spans="1:15" ht="12.75">
      <c r="A1404" s="5"/>
      <c r="B1404" s="3"/>
      <c r="C1404" s="3"/>
      <c r="D1404" s="3"/>
      <c r="E1404" s="3"/>
      <c r="F1404" s="3"/>
      <c r="G1404" s="3"/>
      <c r="H1404" s="3"/>
      <c r="I1404" s="3"/>
      <c r="J1404" s="3"/>
      <c r="K1404" s="3"/>
      <c r="L1404" s="3"/>
      <c r="M1404" s="3"/>
      <c r="N1404" s="3"/>
      <c r="O1404" s="3"/>
    </row>
    <row r="1405" spans="1:15" ht="12.75">
      <c r="A1405" s="5"/>
      <c r="B1405" s="3"/>
      <c r="C1405" s="3"/>
      <c r="D1405" s="3"/>
      <c r="E1405" s="3"/>
      <c r="F1405" s="3"/>
      <c r="G1405" s="3"/>
      <c r="H1405" s="3"/>
      <c r="I1405" s="3"/>
      <c r="J1405" s="3"/>
      <c r="K1405" s="3"/>
      <c r="L1405" s="3"/>
      <c r="M1405" s="3"/>
      <c r="N1405" s="3"/>
      <c r="O1405" s="3"/>
    </row>
    <row r="1406" spans="1:15" ht="12.75">
      <c r="A1406" s="5"/>
      <c r="B1406" s="3"/>
      <c r="C1406" s="3"/>
      <c r="D1406" s="3"/>
      <c r="E1406" s="3"/>
      <c r="F1406" s="3"/>
      <c r="G1406" s="3"/>
      <c r="H1406" s="3"/>
      <c r="I1406" s="3"/>
      <c r="J1406" s="3"/>
      <c r="K1406" s="3"/>
      <c r="L1406" s="3"/>
      <c r="M1406" s="3"/>
      <c r="N1406" s="3"/>
      <c r="O1406" s="3"/>
    </row>
    <row r="1407" spans="1:15" ht="12.75">
      <c r="A1407" s="5"/>
      <c r="B1407" s="3"/>
      <c r="C1407" s="3"/>
      <c r="D1407" s="3"/>
      <c r="E1407" s="3"/>
      <c r="F1407" s="3"/>
      <c r="G1407" s="3"/>
      <c r="H1407" s="3"/>
      <c r="I1407" s="3"/>
      <c r="J1407" s="3"/>
      <c r="K1407" s="3"/>
      <c r="L1407" s="3"/>
      <c r="M1407" s="3"/>
      <c r="N1407" s="3"/>
      <c r="O1407" s="3"/>
    </row>
    <row r="1408" spans="1:15" ht="12.75">
      <c r="A1408" s="5"/>
      <c r="B1408" s="3"/>
      <c r="C1408" s="3"/>
      <c r="D1408" s="3"/>
      <c r="E1408" s="3"/>
      <c r="F1408" s="3"/>
      <c r="G1408" s="3"/>
      <c r="H1408" s="3"/>
      <c r="I1408" s="3"/>
      <c r="J1408" s="3"/>
      <c r="K1408" s="3"/>
      <c r="L1408" s="3"/>
      <c r="M1408" s="3"/>
      <c r="N1408" s="3"/>
      <c r="O1408" s="3"/>
    </row>
    <row r="1409" spans="1:15" ht="12.75">
      <c r="A1409" s="5"/>
      <c r="B1409" s="3"/>
      <c r="C1409" s="3"/>
      <c r="D1409" s="3"/>
      <c r="E1409" s="3"/>
      <c r="F1409" s="3"/>
      <c r="G1409" s="3"/>
      <c r="H1409" s="3"/>
      <c r="I1409" s="3"/>
      <c r="J1409" s="3"/>
      <c r="K1409" s="3"/>
      <c r="L1409" s="3"/>
      <c r="M1409" s="3"/>
      <c r="N1409" s="3"/>
      <c r="O1409" s="3"/>
    </row>
    <row r="1410" spans="1:15" ht="12.75">
      <c r="A1410" s="5"/>
      <c r="B1410" s="3"/>
      <c r="C1410" s="3"/>
      <c r="D1410" s="3"/>
      <c r="E1410" s="3"/>
      <c r="F1410" s="3"/>
      <c r="G1410" s="3"/>
      <c r="H1410" s="3"/>
      <c r="I1410" s="3"/>
      <c r="J1410" s="3"/>
      <c r="K1410" s="3"/>
      <c r="L1410" s="3"/>
      <c r="M1410" s="3"/>
      <c r="N1410" s="3"/>
      <c r="O1410" s="3"/>
    </row>
    <row r="1411" spans="1:15" ht="12.75">
      <c r="A1411" s="5"/>
      <c r="B1411" s="3"/>
      <c r="C1411" s="3"/>
      <c r="D1411" s="3"/>
      <c r="E1411" s="3"/>
      <c r="F1411" s="3"/>
      <c r="G1411" s="3"/>
      <c r="H1411" s="3"/>
      <c r="I1411" s="3"/>
      <c r="J1411" s="3"/>
      <c r="K1411" s="3"/>
      <c r="L1411" s="3"/>
      <c r="M1411" s="3"/>
      <c r="N1411" s="3"/>
      <c r="O1411" s="3"/>
    </row>
    <row r="1412" spans="1:15" ht="12.75">
      <c r="A1412" s="5"/>
      <c r="B1412" s="3"/>
      <c r="C1412" s="3"/>
      <c r="D1412" s="3"/>
      <c r="E1412" s="3"/>
      <c r="F1412" s="3"/>
      <c r="G1412" s="3"/>
      <c r="H1412" s="3"/>
      <c r="I1412" s="3"/>
      <c r="J1412" s="3"/>
      <c r="K1412" s="3"/>
      <c r="L1412" s="3"/>
      <c r="M1412" s="3"/>
      <c r="N1412" s="3"/>
      <c r="O1412" s="3"/>
    </row>
    <row r="1413" spans="1:15" ht="12.75">
      <c r="A1413" s="5"/>
      <c r="B1413" s="3"/>
      <c r="C1413" s="3"/>
      <c r="D1413" s="3"/>
      <c r="E1413" s="3"/>
      <c r="F1413" s="3"/>
      <c r="G1413" s="3"/>
      <c r="H1413" s="3"/>
      <c r="I1413" s="3"/>
      <c r="J1413" s="3"/>
      <c r="K1413" s="3"/>
      <c r="L1413" s="3"/>
      <c r="M1413" s="3"/>
      <c r="N1413" s="3"/>
      <c r="O1413" s="3"/>
    </row>
    <row r="1414" spans="1:15" ht="12.75">
      <c r="A1414" s="5"/>
      <c r="B1414" s="3"/>
      <c r="C1414" s="3"/>
      <c r="D1414" s="3"/>
      <c r="E1414" s="3"/>
      <c r="F1414" s="3"/>
      <c r="G1414" s="3"/>
      <c r="H1414" s="3"/>
      <c r="I1414" s="3"/>
      <c r="J1414" s="3"/>
      <c r="K1414" s="3"/>
      <c r="L1414" s="3"/>
      <c r="M1414" s="3"/>
      <c r="N1414" s="3"/>
      <c r="O1414" s="3"/>
    </row>
    <row r="1415" spans="1:15" ht="12.75">
      <c r="A1415" s="5"/>
      <c r="B1415" s="3"/>
      <c r="C1415" s="3"/>
      <c r="D1415" s="3"/>
      <c r="E1415" s="3"/>
      <c r="F1415" s="3"/>
      <c r="G1415" s="3"/>
      <c r="H1415" s="3"/>
      <c r="I1415" s="3"/>
      <c r="J1415" s="3"/>
      <c r="K1415" s="3"/>
      <c r="L1415" s="3"/>
      <c r="M1415" s="3"/>
      <c r="N1415" s="3"/>
      <c r="O1415" s="3"/>
    </row>
    <row r="1416" spans="1:15" ht="12.75">
      <c r="A1416" s="5"/>
      <c r="B1416" s="3"/>
      <c r="C1416" s="3"/>
      <c r="D1416" s="3"/>
      <c r="E1416" s="3"/>
      <c r="F1416" s="3"/>
      <c r="G1416" s="3"/>
      <c r="H1416" s="3"/>
      <c r="I1416" s="3"/>
      <c r="J1416" s="3"/>
      <c r="K1416" s="3"/>
      <c r="L1416" s="3"/>
      <c r="M1416" s="3"/>
      <c r="N1416" s="3"/>
      <c r="O1416" s="3"/>
    </row>
    <row r="1417" spans="1:15" ht="12.75">
      <c r="A1417" s="5"/>
      <c r="B1417" s="3"/>
      <c r="C1417" s="3"/>
      <c r="D1417" s="3"/>
      <c r="E1417" s="3"/>
      <c r="F1417" s="3"/>
      <c r="G1417" s="3"/>
      <c r="H1417" s="3"/>
      <c r="I1417" s="3"/>
      <c r="J1417" s="3"/>
      <c r="K1417" s="3"/>
      <c r="L1417" s="3"/>
      <c r="M1417" s="3"/>
      <c r="N1417" s="3"/>
      <c r="O1417" s="3"/>
    </row>
    <row r="1418" spans="1:15" ht="12.75">
      <c r="A1418" s="5"/>
      <c r="B1418" s="3"/>
      <c r="C1418" s="3"/>
      <c r="D1418" s="3"/>
      <c r="E1418" s="3"/>
      <c r="F1418" s="3"/>
      <c r="G1418" s="3"/>
      <c r="H1418" s="3"/>
      <c r="I1418" s="3"/>
      <c r="J1418" s="3"/>
      <c r="K1418" s="3"/>
      <c r="L1418" s="3"/>
      <c r="M1418" s="3"/>
      <c r="N1418" s="3"/>
      <c r="O1418" s="3"/>
    </row>
    <row r="1419" spans="1:15" ht="12.75">
      <c r="A1419" s="5"/>
      <c r="B1419" s="3"/>
      <c r="C1419" s="3"/>
      <c r="D1419" s="3"/>
      <c r="E1419" s="3"/>
      <c r="F1419" s="3"/>
      <c r="G1419" s="3"/>
      <c r="H1419" s="3"/>
      <c r="I1419" s="3"/>
      <c r="J1419" s="3"/>
      <c r="K1419" s="3"/>
      <c r="L1419" s="3"/>
      <c r="M1419" s="3"/>
      <c r="N1419" s="3"/>
      <c r="O1419" s="3"/>
    </row>
    <row r="1420" spans="1:15" ht="12.75">
      <c r="A1420" s="5"/>
      <c r="B1420" s="3"/>
      <c r="C1420" s="3"/>
      <c r="D1420" s="3"/>
      <c r="E1420" s="3"/>
      <c r="F1420" s="3"/>
      <c r="G1420" s="3"/>
      <c r="H1420" s="3"/>
      <c r="I1420" s="3"/>
      <c r="J1420" s="3"/>
      <c r="K1420" s="3"/>
      <c r="L1420" s="3"/>
      <c r="M1420" s="3"/>
      <c r="N1420" s="3"/>
      <c r="O1420" s="3"/>
    </row>
    <row r="1421" spans="1:15" ht="12.75">
      <c r="A1421" s="5"/>
      <c r="B1421" s="3"/>
      <c r="C1421" s="3"/>
      <c r="D1421" s="3"/>
      <c r="E1421" s="3"/>
      <c r="F1421" s="3"/>
      <c r="G1421" s="3"/>
      <c r="H1421" s="3"/>
      <c r="I1421" s="3"/>
      <c r="J1421" s="3"/>
      <c r="K1421" s="3"/>
      <c r="L1421" s="3"/>
      <c r="M1421" s="3"/>
      <c r="N1421" s="3"/>
      <c r="O1421" s="3"/>
    </row>
    <row r="1422" spans="1:15" ht="12.75">
      <c r="A1422" s="5"/>
      <c r="B1422" s="3"/>
      <c r="C1422" s="3"/>
      <c r="D1422" s="3"/>
      <c r="E1422" s="3"/>
      <c r="F1422" s="3"/>
      <c r="G1422" s="3"/>
      <c r="H1422" s="3"/>
      <c r="I1422" s="3"/>
      <c r="J1422" s="3"/>
      <c r="K1422" s="3"/>
      <c r="L1422" s="3"/>
      <c r="M1422" s="3"/>
      <c r="N1422" s="3"/>
      <c r="O1422" s="3"/>
    </row>
    <row r="1423" spans="1:15" ht="12.75">
      <c r="A1423" s="5"/>
      <c r="B1423" s="3"/>
      <c r="C1423" s="3"/>
      <c r="D1423" s="3"/>
      <c r="E1423" s="3"/>
      <c r="F1423" s="3"/>
      <c r="G1423" s="3"/>
      <c r="H1423" s="3"/>
      <c r="I1423" s="3"/>
      <c r="J1423" s="3"/>
      <c r="K1423" s="3"/>
      <c r="L1423" s="3"/>
      <c r="M1423" s="3"/>
      <c r="N1423" s="3"/>
      <c r="O1423" s="3"/>
    </row>
    <row r="1424" spans="1:15" ht="12.75">
      <c r="A1424" s="5"/>
      <c r="B1424" s="3"/>
      <c r="C1424" s="3"/>
      <c r="D1424" s="3"/>
      <c r="E1424" s="3"/>
      <c r="F1424" s="3"/>
      <c r="G1424" s="3"/>
      <c r="H1424" s="3"/>
      <c r="I1424" s="3"/>
      <c r="J1424" s="3"/>
      <c r="K1424" s="3"/>
      <c r="L1424" s="3"/>
      <c r="M1424" s="3"/>
      <c r="N1424" s="3"/>
      <c r="O1424" s="3"/>
    </row>
    <row r="1425" spans="1:15" ht="12.75">
      <c r="A1425" s="5"/>
      <c r="B1425" s="3"/>
      <c r="C1425" s="3"/>
      <c r="D1425" s="3"/>
      <c r="E1425" s="3"/>
      <c r="F1425" s="3"/>
      <c r="G1425" s="3"/>
      <c r="H1425" s="3"/>
      <c r="I1425" s="3"/>
      <c r="J1425" s="3"/>
      <c r="K1425" s="3"/>
      <c r="L1425" s="3"/>
      <c r="M1425" s="3"/>
      <c r="N1425" s="3"/>
      <c r="O1425" s="3"/>
    </row>
    <row r="1426" spans="1:15" ht="12.75">
      <c r="A1426" s="5"/>
      <c r="B1426" s="3"/>
      <c r="C1426" s="3"/>
      <c r="D1426" s="3"/>
      <c r="E1426" s="3"/>
      <c r="F1426" s="3"/>
      <c r="G1426" s="3"/>
      <c r="H1426" s="3"/>
      <c r="I1426" s="3"/>
      <c r="J1426" s="3"/>
      <c r="K1426" s="3"/>
      <c r="L1426" s="3"/>
      <c r="M1426" s="3"/>
      <c r="N1426" s="3"/>
      <c r="O1426" s="3"/>
    </row>
    <row r="1427" spans="1:15" ht="12.75">
      <c r="A1427" s="5"/>
      <c r="B1427" s="3"/>
      <c r="C1427" s="3"/>
      <c r="D1427" s="3"/>
      <c r="E1427" s="3"/>
      <c r="F1427" s="3"/>
      <c r="G1427" s="3"/>
      <c r="H1427" s="3"/>
      <c r="I1427" s="3"/>
      <c r="J1427" s="3"/>
      <c r="K1427" s="3"/>
      <c r="L1427" s="3"/>
      <c r="M1427" s="3"/>
      <c r="N1427" s="3"/>
      <c r="O1427" s="3"/>
    </row>
    <row r="1428" spans="1:15" ht="12.75">
      <c r="A1428" s="5"/>
      <c r="B1428" s="3"/>
      <c r="C1428" s="3"/>
      <c r="D1428" s="3"/>
      <c r="E1428" s="3"/>
      <c r="F1428" s="3"/>
      <c r="G1428" s="3"/>
      <c r="H1428" s="3"/>
      <c r="I1428" s="3"/>
      <c r="J1428" s="3"/>
      <c r="K1428" s="3"/>
      <c r="L1428" s="3"/>
      <c r="M1428" s="3"/>
      <c r="N1428" s="3"/>
      <c r="O1428" s="3"/>
    </row>
    <row r="1429" spans="1:15" ht="12.75">
      <c r="A1429" s="5"/>
      <c r="B1429" s="3"/>
      <c r="C1429" s="3"/>
      <c r="D1429" s="3"/>
      <c r="E1429" s="3"/>
      <c r="F1429" s="3"/>
      <c r="G1429" s="3"/>
      <c r="H1429" s="3"/>
      <c r="I1429" s="3"/>
      <c r="J1429" s="3"/>
      <c r="K1429" s="3"/>
      <c r="L1429" s="3"/>
      <c r="M1429" s="3"/>
      <c r="N1429" s="3"/>
      <c r="O1429" s="3"/>
    </row>
    <row r="1430" spans="1:15" ht="12.75">
      <c r="A1430" s="5"/>
      <c r="B1430" s="3"/>
      <c r="C1430" s="3"/>
      <c r="D1430" s="3"/>
      <c r="E1430" s="3"/>
      <c r="F1430" s="3"/>
      <c r="G1430" s="3"/>
      <c r="H1430" s="3"/>
      <c r="I1430" s="3"/>
      <c r="J1430" s="3"/>
      <c r="K1430" s="3"/>
      <c r="L1430" s="3"/>
      <c r="M1430" s="3"/>
      <c r="N1430" s="3"/>
      <c r="O1430" s="3"/>
    </row>
    <row r="1431" spans="1:15" ht="12.75">
      <c r="A1431" s="5"/>
      <c r="B1431" s="3"/>
      <c r="C1431" s="3"/>
      <c r="D1431" s="3"/>
      <c r="E1431" s="3"/>
      <c r="F1431" s="3"/>
      <c r="G1431" s="3"/>
      <c r="H1431" s="3"/>
      <c r="I1431" s="3"/>
      <c r="J1431" s="3"/>
      <c r="K1431" s="3"/>
      <c r="L1431" s="3"/>
      <c r="M1431" s="3"/>
      <c r="N1431" s="3"/>
      <c r="O1431" s="3"/>
    </row>
    <row r="1432" spans="1:15" ht="12.75">
      <c r="A1432" s="5"/>
      <c r="B1432" s="3"/>
      <c r="C1432" s="3"/>
      <c r="D1432" s="3"/>
      <c r="E1432" s="3"/>
      <c r="F1432" s="3"/>
      <c r="G1432" s="3"/>
      <c r="H1432" s="3"/>
      <c r="I1432" s="3"/>
      <c r="J1432" s="3"/>
      <c r="K1432" s="3"/>
      <c r="L1432" s="3"/>
      <c r="M1432" s="3"/>
      <c r="N1432" s="3"/>
      <c r="O1432" s="3"/>
    </row>
    <row r="1433" spans="1:15" ht="12.75">
      <c r="A1433" s="5"/>
      <c r="B1433" s="3"/>
      <c r="C1433" s="3"/>
      <c r="D1433" s="3"/>
      <c r="E1433" s="3"/>
      <c r="F1433" s="3"/>
      <c r="G1433" s="3"/>
      <c r="H1433" s="3"/>
      <c r="I1433" s="3"/>
      <c r="J1433" s="3"/>
      <c r="K1433" s="3"/>
      <c r="L1433" s="3"/>
      <c r="M1433" s="3"/>
      <c r="N1433" s="3"/>
      <c r="O1433" s="3"/>
    </row>
    <row r="1434" spans="1:15" ht="12.75">
      <c r="A1434" s="5"/>
      <c r="B1434" s="3"/>
      <c r="C1434" s="3"/>
      <c r="D1434" s="3"/>
      <c r="E1434" s="3"/>
      <c r="F1434" s="3"/>
      <c r="G1434" s="3"/>
      <c r="H1434" s="3"/>
      <c r="I1434" s="3"/>
      <c r="J1434" s="3"/>
      <c r="K1434" s="3"/>
      <c r="L1434" s="3"/>
      <c r="M1434" s="3"/>
      <c r="N1434" s="3"/>
      <c r="O1434" s="3"/>
    </row>
    <row r="1435" spans="1:15" ht="12.75">
      <c r="A1435" s="5"/>
      <c r="B1435" s="3"/>
      <c r="C1435" s="3"/>
      <c r="D1435" s="3"/>
      <c r="E1435" s="3"/>
      <c r="F1435" s="3"/>
      <c r="G1435" s="3"/>
      <c r="H1435" s="3"/>
      <c r="I1435" s="3"/>
      <c r="J1435" s="3"/>
      <c r="K1435" s="3"/>
      <c r="L1435" s="3"/>
      <c r="M1435" s="3"/>
      <c r="N1435" s="3"/>
      <c r="O1435" s="3"/>
    </row>
    <row r="1436" spans="1:15" ht="12.75">
      <c r="A1436" s="5"/>
      <c r="B1436" s="3"/>
      <c r="C1436" s="3"/>
      <c r="D1436" s="3"/>
      <c r="E1436" s="3"/>
      <c r="F1436" s="3"/>
      <c r="G1436" s="3"/>
      <c r="H1436" s="3"/>
      <c r="I1436" s="3"/>
      <c r="J1436" s="3"/>
      <c r="K1436" s="3"/>
      <c r="L1436" s="3"/>
      <c r="M1436" s="3"/>
      <c r="N1436" s="3"/>
      <c r="O1436" s="3"/>
    </row>
    <row r="1437" spans="1:15" ht="12.75">
      <c r="A1437" s="5"/>
      <c r="B1437" s="3"/>
      <c r="C1437" s="3"/>
      <c r="D1437" s="3"/>
      <c r="E1437" s="3"/>
      <c r="F1437" s="3"/>
      <c r="G1437" s="3"/>
      <c r="H1437" s="3"/>
      <c r="I1437" s="3"/>
      <c r="J1437" s="3"/>
      <c r="K1437" s="3"/>
      <c r="L1437" s="3"/>
      <c r="M1437" s="3"/>
      <c r="N1437" s="3"/>
      <c r="O1437" s="3"/>
    </row>
    <row r="1438" spans="1:15" ht="12.75">
      <c r="A1438" s="5"/>
      <c r="B1438" s="3"/>
      <c r="C1438" s="3"/>
      <c r="D1438" s="3"/>
      <c r="E1438" s="3"/>
      <c r="F1438" s="3"/>
      <c r="G1438" s="3"/>
      <c r="H1438" s="3"/>
      <c r="I1438" s="3"/>
      <c r="J1438" s="3"/>
      <c r="K1438" s="3"/>
      <c r="L1438" s="3"/>
      <c r="M1438" s="3"/>
      <c r="N1438" s="3"/>
      <c r="O1438" s="3"/>
    </row>
    <row r="1439" spans="1:15" ht="12.75">
      <c r="A1439" s="5"/>
      <c r="B1439" s="3"/>
      <c r="C1439" s="3"/>
      <c r="D1439" s="3"/>
      <c r="E1439" s="3"/>
      <c r="F1439" s="3"/>
      <c r="G1439" s="3"/>
      <c r="H1439" s="3"/>
      <c r="I1439" s="3"/>
      <c r="J1439" s="3"/>
      <c r="K1439" s="3"/>
      <c r="L1439" s="3"/>
      <c r="M1439" s="3"/>
      <c r="N1439" s="3"/>
      <c r="O1439" s="3"/>
    </row>
    <row r="1440" spans="1:15" ht="12.75">
      <c r="A1440" s="5"/>
      <c r="B1440" s="3"/>
      <c r="C1440" s="3"/>
      <c r="D1440" s="3"/>
      <c r="E1440" s="3"/>
      <c r="F1440" s="3"/>
      <c r="G1440" s="3"/>
      <c r="H1440" s="3"/>
      <c r="I1440" s="3"/>
      <c r="J1440" s="3"/>
      <c r="K1440" s="3"/>
      <c r="L1440" s="3"/>
      <c r="M1440" s="3"/>
      <c r="N1440" s="3"/>
      <c r="O1440" s="3"/>
    </row>
    <row r="1441" spans="1:15" ht="12.75">
      <c r="A1441" s="5"/>
      <c r="B1441" s="3"/>
      <c r="C1441" s="3"/>
      <c r="D1441" s="3"/>
      <c r="E1441" s="3"/>
      <c r="F1441" s="3"/>
      <c r="G1441" s="3"/>
      <c r="H1441" s="3"/>
      <c r="I1441" s="3"/>
      <c r="J1441" s="3"/>
      <c r="K1441" s="3"/>
      <c r="L1441" s="3"/>
      <c r="M1441" s="3"/>
      <c r="N1441" s="3"/>
      <c r="O1441" s="3"/>
    </row>
    <row r="1442" spans="1:15" ht="12.75">
      <c r="A1442" s="5"/>
      <c r="B1442" s="3"/>
      <c r="C1442" s="3"/>
      <c r="D1442" s="3"/>
      <c r="E1442" s="3"/>
      <c r="F1442" s="3"/>
      <c r="G1442" s="3"/>
      <c r="H1442" s="3"/>
      <c r="I1442" s="3"/>
      <c r="J1442" s="3"/>
      <c r="K1442" s="3"/>
      <c r="L1442" s="3"/>
      <c r="M1442" s="3"/>
      <c r="N1442" s="3"/>
      <c r="O1442" s="3"/>
    </row>
    <row r="1443" spans="1:15" ht="12.75">
      <c r="A1443" s="5"/>
      <c r="B1443" s="3"/>
      <c r="C1443" s="3"/>
      <c r="D1443" s="3"/>
      <c r="E1443" s="3"/>
      <c r="F1443" s="3"/>
      <c r="G1443" s="3"/>
      <c r="H1443" s="3"/>
      <c r="I1443" s="3"/>
      <c r="J1443" s="3"/>
      <c r="K1443" s="3"/>
      <c r="L1443" s="3"/>
      <c r="M1443" s="3"/>
      <c r="N1443" s="3"/>
      <c r="O1443" s="3"/>
    </row>
    <row r="1444" spans="1:15" ht="12.75">
      <c r="A1444" s="5"/>
      <c r="B1444" s="3"/>
      <c r="C1444" s="3"/>
      <c r="D1444" s="3"/>
      <c r="E1444" s="3"/>
      <c r="F1444" s="3"/>
      <c r="G1444" s="3"/>
      <c r="H1444" s="3"/>
      <c r="I1444" s="3"/>
      <c r="J1444" s="3"/>
      <c r="K1444" s="3"/>
      <c r="L1444" s="3"/>
      <c r="M1444" s="3"/>
      <c r="N1444" s="3"/>
      <c r="O1444" s="3"/>
    </row>
    <row r="1445" spans="1:15" ht="12.75">
      <c r="A1445" s="5"/>
      <c r="B1445" s="3"/>
      <c r="C1445" s="3"/>
      <c r="D1445" s="3"/>
      <c r="E1445" s="3"/>
      <c r="F1445" s="3"/>
      <c r="G1445" s="3"/>
      <c r="H1445" s="3"/>
      <c r="I1445" s="3"/>
      <c r="J1445" s="3"/>
      <c r="K1445" s="3"/>
      <c r="L1445" s="3"/>
      <c r="M1445" s="3"/>
      <c r="N1445" s="3"/>
      <c r="O1445" s="3"/>
    </row>
    <row r="1446" spans="1:15" ht="12.75">
      <c r="A1446" s="5"/>
      <c r="B1446" s="3"/>
      <c r="C1446" s="3"/>
      <c r="D1446" s="3"/>
      <c r="E1446" s="3"/>
      <c r="F1446" s="3"/>
      <c r="G1446" s="3"/>
      <c r="H1446" s="3"/>
      <c r="I1446" s="3"/>
      <c r="J1446" s="3"/>
      <c r="K1446" s="3"/>
      <c r="L1446" s="3"/>
      <c r="M1446" s="3"/>
      <c r="N1446" s="3"/>
      <c r="O1446" s="3"/>
    </row>
    <row r="1447" spans="1:15" ht="12.75">
      <c r="A1447" s="5"/>
      <c r="B1447" s="3"/>
      <c r="C1447" s="3"/>
      <c r="D1447" s="3"/>
      <c r="E1447" s="3"/>
      <c r="F1447" s="3"/>
      <c r="G1447" s="3"/>
      <c r="H1447" s="3"/>
      <c r="I1447" s="3"/>
      <c r="J1447" s="3"/>
      <c r="K1447" s="3"/>
      <c r="L1447" s="3"/>
      <c r="M1447" s="3"/>
      <c r="N1447" s="3"/>
      <c r="O1447" s="3"/>
    </row>
    <row r="1448" spans="1:15" ht="12.75">
      <c r="A1448" s="5"/>
      <c r="B1448" s="3"/>
      <c r="C1448" s="3"/>
      <c r="D1448" s="3"/>
      <c r="E1448" s="3"/>
      <c r="F1448" s="3"/>
      <c r="G1448" s="3"/>
      <c r="H1448" s="3"/>
      <c r="I1448" s="3"/>
      <c r="J1448" s="3"/>
      <c r="K1448" s="3"/>
      <c r="L1448" s="3"/>
      <c r="M1448" s="3"/>
      <c r="N1448" s="3"/>
      <c r="O1448" s="3"/>
    </row>
    <row r="1449" spans="1:15" ht="12.75">
      <c r="A1449" s="5"/>
      <c r="B1449" s="3"/>
      <c r="C1449" s="3"/>
      <c r="D1449" s="3"/>
      <c r="E1449" s="3"/>
      <c r="F1449" s="3"/>
      <c r="G1449" s="3"/>
      <c r="H1449" s="3"/>
      <c r="I1449" s="3"/>
      <c r="J1449" s="3"/>
      <c r="K1449" s="3"/>
      <c r="L1449" s="3"/>
      <c r="M1449" s="3"/>
      <c r="N1449" s="3"/>
      <c r="O1449" s="3"/>
    </row>
    <row r="1450" spans="1:15" ht="12.75">
      <c r="A1450" s="5"/>
      <c r="B1450" s="3"/>
      <c r="C1450" s="3"/>
      <c r="D1450" s="3"/>
      <c r="E1450" s="3"/>
      <c r="F1450" s="3"/>
      <c r="G1450" s="3"/>
      <c r="H1450" s="3"/>
      <c r="I1450" s="3"/>
      <c r="J1450" s="3"/>
      <c r="K1450" s="3"/>
      <c r="L1450" s="3"/>
      <c r="M1450" s="3"/>
      <c r="N1450" s="3"/>
      <c r="O1450" s="3"/>
    </row>
    <row r="1451" spans="1:15" ht="12.75">
      <c r="A1451" s="5"/>
      <c r="B1451" s="3"/>
      <c r="C1451" s="3"/>
      <c r="D1451" s="3"/>
      <c r="E1451" s="3"/>
      <c r="F1451" s="3"/>
      <c r="G1451" s="3"/>
      <c r="H1451" s="3"/>
      <c r="I1451" s="3"/>
      <c r="J1451" s="3"/>
      <c r="K1451" s="3"/>
      <c r="L1451" s="3"/>
      <c r="M1451" s="3"/>
      <c r="N1451" s="3"/>
      <c r="O1451" s="3"/>
    </row>
    <row r="1452" spans="1:15" ht="12.75">
      <c r="A1452" s="5"/>
      <c r="B1452" s="3"/>
      <c r="C1452" s="3"/>
      <c r="D1452" s="3"/>
      <c r="E1452" s="3"/>
      <c r="F1452" s="3"/>
      <c r="G1452" s="3"/>
      <c r="H1452" s="3"/>
      <c r="I1452" s="3"/>
      <c r="J1452" s="3"/>
      <c r="K1452" s="3"/>
      <c r="L1452" s="3"/>
      <c r="M1452" s="3"/>
      <c r="N1452" s="3"/>
      <c r="O1452" s="3"/>
    </row>
    <row r="1453" spans="1:15" ht="12.75">
      <c r="A1453" s="5"/>
      <c r="B1453" s="3"/>
      <c r="C1453" s="3"/>
      <c r="D1453" s="3"/>
      <c r="E1453" s="3"/>
      <c r="F1453" s="3"/>
      <c r="G1453" s="3"/>
      <c r="H1453" s="3"/>
      <c r="I1453" s="3"/>
      <c r="J1453" s="3"/>
      <c r="K1453" s="3"/>
      <c r="L1453" s="3"/>
      <c r="M1453" s="3"/>
      <c r="N1453" s="3"/>
      <c r="O1453" s="3"/>
    </row>
    <row r="1454" spans="1:15" ht="12.75">
      <c r="A1454" s="5"/>
      <c r="B1454" s="3"/>
      <c r="C1454" s="3"/>
      <c r="D1454" s="3"/>
      <c r="E1454" s="3"/>
      <c r="F1454" s="3"/>
      <c r="G1454" s="3"/>
      <c r="H1454" s="3"/>
      <c r="I1454" s="3"/>
      <c r="J1454" s="3"/>
      <c r="K1454" s="3"/>
      <c r="L1454" s="3"/>
      <c r="M1454" s="3"/>
      <c r="N1454" s="3"/>
      <c r="O1454" s="3"/>
    </row>
    <row r="1455" spans="1:15" ht="12.75">
      <c r="A1455" s="5"/>
      <c r="B1455" s="3"/>
      <c r="C1455" s="3"/>
      <c r="D1455" s="3"/>
      <c r="E1455" s="3"/>
      <c r="F1455" s="3"/>
      <c r="G1455" s="3"/>
      <c r="H1455" s="3"/>
      <c r="I1455" s="3"/>
      <c r="J1455" s="3"/>
      <c r="K1455" s="3"/>
      <c r="L1455" s="3"/>
      <c r="M1455" s="3"/>
      <c r="N1455" s="3"/>
      <c r="O1455" s="3"/>
    </row>
    <row r="1456" spans="1:15" ht="12.75">
      <c r="A1456" s="5"/>
      <c r="B1456" s="3"/>
      <c r="C1456" s="3"/>
      <c r="D1456" s="3"/>
      <c r="E1456" s="3"/>
      <c r="F1456" s="3"/>
      <c r="G1456" s="3"/>
      <c r="H1456" s="3"/>
      <c r="I1456" s="3"/>
      <c r="J1456" s="3"/>
      <c r="K1456" s="3"/>
      <c r="L1456" s="3"/>
      <c r="M1456" s="3"/>
      <c r="N1456" s="3"/>
      <c r="O1456" s="3"/>
    </row>
    <row r="1457" spans="1:15" ht="12.75">
      <c r="A1457" s="5"/>
      <c r="B1457" s="3"/>
      <c r="C1457" s="3"/>
      <c r="D1457" s="3"/>
      <c r="E1457" s="3"/>
      <c r="F1457" s="3"/>
      <c r="G1457" s="3"/>
      <c r="H1457" s="3"/>
      <c r="I1457" s="3"/>
      <c r="J1457" s="3"/>
      <c r="K1457" s="3"/>
      <c r="L1457" s="3"/>
      <c r="M1457" s="3"/>
      <c r="N1457" s="3"/>
      <c r="O1457" s="3"/>
    </row>
    <row r="1458" spans="1:15" ht="12.75">
      <c r="A1458" s="5"/>
      <c r="B1458" s="3"/>
      <c r="C1458" s="3"/>
      <c r="D1458" s="3"/>
      <c r="E1458" s="3"/>
      <c r="F1458" s="3"/>
      <c r="G1458" s="3"/>
      <c r="H1458" s="3"/>
      <c r="I1458" s="3"/>
      <c r="J1458" s="3"/>
      <c r="K1458" s="3"/>
      <c r="L1458" s="3"/>
      <c r="M1458" s="3"/>
      <c r="N1458" s="3"/>
      <c r="O1458" s="3"/>
    </row>
    <row r="1459" spans="1:15" ht="12.75">
      <c r="A1459" s="5"/>
      <c r="B1459" s="3"/>
      <c r="C1459" s="3"/>
      <c r="D1459" s="3"/>
      <c r="E1459" s="3"/>
      <c r="F1459" s="3"/>
      <c r="G1459" s="3"/>
      <c r="H1459" s="3"/>
      <c r="I1459" s="3"/>
      <c r="J1459" s="3"/>
      <c r="K1459" s="3"/>
      <c r="L1459" s="3"/>
      <c r="M1459" s="3"/>
      <c r="N1459" s="3"/>
      <c r="O1459" s="3"/>
    </row>
    <row r="1460" spans="1:15" ht="12.75">
      <c r="A1460" s="5"/>
      <c r="B1460" s="3"/>
      <c r="C1460" s="3"/>
      <c r="D1460" s="3"/>
      <c r="E1460" s="3"/>
      <c r="F1460" s="3"/>
      <c r="G1460" s="3"/>
      <c r="H1460" s="3"/>
      <c r="I1460" s="3"/>
      <c r="J1460" s="3"/>
      <c r="K1460" s="3"/>
      <c r="L1460" s="3"/>
      <c r="M1460" s="3"/>
      <c r="N1460" s="3"/>
      <c r="O1460" s="3"/>
    </row>
    <row r="1461" spans="1:15" ht="12.75">
      <c r="A1461" s="5"/>
      <c r="B1461" s="3"/>
      <c r="C1461" s="3"/>
      <c r="D1461" s="3"/>
      <c r="E1461" s="3"/>
      <c r="F1461" s="3"/>
      <c r="G1461" s="3"/>
      <c r="H1461" s="3"/>
      <c r="I1461" s="3"/>
      <c r="J1461" s="3"/>
      <c r="K1461" s="3"/>
      <c r="L1461" s="3"/>
      <c r="M1461" s="3"/>
      <c r="N1461" s="3"/>
      <c r="O1461" s="3"/>
    </row>
    <row r="1462" spans="1:15" ht="12.75">
      <c r="A1462" s="5"/>
      <c r="B1462" s="3"/>
      <c r="C1462" s="3"/>
      <c r="D1462" s="3"/>
      <c r="E1462" s="3"/>
      <c r="F1462" s="3"/>
      <c r="G1462" s="3"/>
      <c r="H1462" s="3"/>
      <c r="I1462" s="3"/>
      <c r="J1462" s="3"/>
      <c r="K1462" s="3"/>
      <c r="L1462" s="3"/>
      <c r="M1462" s="3"/>
      <c r="N1462" s="3"/>
      <c r="O1462" s="3"/>
    </row>
    <row r="1463" spans="1:15" ht="12.75">
      <c r="A1463" s="5"/>
      <c r="B1463" s="3"/>
      <c r="C1463" s="3"/>
      <c r="D1463" s="3"/>
      <c r="E1463" s="3"/>
      <c r="F1463" s="3"/>
      <c r="G1463" s="3"/>
      <c r="H1463" s="3"/>
      <c r="I1463" s="3"/>
      <c r="J1463" s="3"/>
      <c r="K1463" s="3"/>
      <c r="L1463" s="3"/>
      <c r="M1463" s="3"/>
      <c r="N1463" s="3"/>
      <c r="O1463" s="3"/>
    </row>
    <row r="1464" spans="1:15" ht="12.75">
      <c r="A1464" s="5"/>
      <c r="B1464" s="3"/>
      <c r="C1464" s="3"/>
      <c r="D1464" s="3"/>
      <c r="E1464" s="3"/>
      <c r="F1464" s="3"/>
      <c r="G1464" s="3"/>
      <c r="H1464" s="3"/>
      <c r="I1464" s="3"/>
      <c r="J1464" s="3"/>
      <c r="K1464" s="3"/>
      <c r="L1464" s="3"/>
      <c r="M1464" s="3"/>
      <c r="N1464" s="3"/>
      <c r="O1464" s="3"/>
    </row>
    <row r="1465" spans="1:15" ht="12.75">
      <c r="A1465" s="5"/>
      <c r="B1465" s="3"/>
      <c r="C1465" s="3"/>
      <c r="D1465" s="3"/>
      <c r="E1465" s="3"/>
      <c r="F1465" s="3"/>
      <c r="G1465" s="3"/>
      <c r="H1465" s="3"/>
      <c r="I1465" s="3"/>
      <c r="J1465" s="3"/>
      <c r="K1465" s="3"/>
      <c r="L1465" s="3"/>
      <c r="M1465" s="3"/>
      <c r="N1465" s="3"/>
      <c r="O1465" s="3"/>
    </row>
    <row r="1466" spans="1:15" ht="12.75">
      <c r="A1466" s="5"/>
      <c r="B1466" s="3"/>
      <c r="C1466" s="3"/>
      <c r="D1466" s="3"/>
      <c r="E1466" s="3"/>
      <c r="F1466" s="3"/>
      <c r="G1466" s="3"/>
      <c r="H1466" s="3"/>
      <c r="I1466" s="3"/>
      <c r="J1466" s="3"/>
      <c r="K1466" s="3"/>
      <c r="L1466" s="3"/>
      <c r="M1466" s="3"/>
      <c r="N1466" s="3"/>
      <c r="O1466" s="3"/>
    </row>
    <row r="1467" spans="1:15" ht="12.75">
      <c r="A1467" s="5"/>
      <c r="B1467" s="3"/>
      <c r="C1467" s="3"/>
      <c r="D1467" s="3"/>
      <c r="E1467" s="3"/>
      <c r="F1467" s="3"/>
      <c r="G1467" s="3"/>
      <c r="H1467" s="3"/>
      <c r="I1467" s="3"/>
      <c r="J1467" s="3"/>
      <c r="K1467" s="3"/>
      <c r="L1467" s="3"/>
      <c r="M1467" s="3"/>
      <c r="N1467" s="3"/>
      <c r="O1467" s="3"/>
    </row>
    <row r="1468" spans="1:15" ht="12.75">
      <c r="A1468" s="5"/>
      <c r="B1468" s="3"/>
      <c r="C1468" s="3"/>
      <c r="D1468" s="3"/>
      <c r="E1468" s="3"/>
      <c r="F1468" s="3"/>
      <c r="G1468" s="3"/>
      <c r="H1468" s="3"/>
      <c r="I1468" s="3"/>
      <c r="J1468" s="3"/>
      <c r="K1468" s="3"/>
      <c r="L1468" s="3"/>
      <c r="M1468" s="3"/>
      <c r="N1468" s="3"/>
      <c r="O1468" s="3"/>
    </row>
    <row r="1469" spans="1:15" ht="12.75">
      <c r="A1469" s="5"/>
      <c r="B1469" s="3"/>
      <c r="C1469" s="3"/>
      <c r="D1469" s="3"/>
      <c r="E1469" s="3"/>
      <c r="F1469" s="3"/>
      <c r="G1469" s="3"/>
      <c r="H1469" s="3"/>
      <c r="I1469" s="3"/>
      <c r="J1469" s="3"/>
      <c r="K1469" s="3"/>
      <c r="L1469" s="3"/>
      <c r="M1469" s="3"/>
      <c r="N1469" s="3"/>
      <c r="O1469" s="3"/>
    </row>
    <row r="1470" spans="1:15" ht="12.75">
      <c r="A1470" s="5"/>
      <c r="B1470" s="3"/>
      <c r="C1470" s="3"/>
      <c r="D1470" s="3"/>
      <c r="E1470" s="3"/>
      <c r="F1470" s="3"/>
      <c r="G1470" s="3"/>
      <c r="H1470" s="3"/>
      <c r="I1470" s="3"/>
      <c r="J1470" s="3"/>
      <c r="K1470" s="3"/>
      <c r="L1470" s="3"/>
      <c r="M1470" s="3"/>
      <c r="N1470" s="3"/>
      <c r="O1470" s="3"/>
    </row>
    <row r="1471" spans="1:15" ht="12.75">
      <c r="A1471" s="5"/>
      <c r="B1471" s="3"/>
      <c r="C1471" s="3"/>
      <c r="D1471" s="3"/>
      <c r="E1471" s="3"/>
      <c r="F1471" s="3"/>
      <c r="G1471" s="3"/>
      <c r="H1471" s="3"/>
      <c r="I1471" s="3"/>
      <c r="J1471" s="3"/>
      <c r="K1471" s="3"/>
      <c r="L1471" s="3"/>
      <c r="M1471" s="3"/>
      <c r="N1471" s="3"/>
      <c r="O1471" s="3"/>
    </row>
    <row r="1472" spans="1:15" ht="12.75">
      <c r="A1472" s="5"/>
      <c r="B1472" s="3"/>
      <c r="C1472" s="3"/>
      <c r="D1472" s="3"/>
      <c r="E1472" s="3"/>
      <c r="F1472" s="3"/>
      <c r="G1472" s="3"/>
      <c r="H1472" s="3"/>
      <c r="I1472" s="3"/>
      <c r="J1472" s="3"/>
      <c r="K1472" s="3"/>
      <c r="L1472" s="3"/>
      <c r="M1472" s="3"/>
      <c r="N1472" s="3"/>
      <c r="O1472" s="3"/>
    </row>
    <row r="1473" spans="1:15" ht="12.75">
      <c r="A1473" s="5"/>
      <c r="B1473" s="3"/>
      <c r="C1473" s="3"/>
      <c r="D1473" s="3"/>
      <c r="E1473" s="3"/>
      <c r="F1473" s="3"/>
      <c r="G1473" s="3"/>
      <c r="H1473" s="3"/>
      <c r="I1473" s="3"/>
      <c r="J1473" s="3"/>
      <c r="K1473" s="3"/>
      <c r="L1473" s="3"/>
      <c r="M1473" s="3"/>
      <c r="N1473" s="3"/>
      <c r="O1473" s="3"/>
    </row>
    <row r="1474" spans="1:15" ht="12.75">
      <c r="A1474" s="5"/>
      <c r="B1474" s="3"/>
      <c r="C1474" s="3"/>
      <c r="D1474" s="3"/>
      <c r="E1474" s="3"/>
      <c r="F1474" s="3"/>
      <c r="G1474" s="3"/>
      <c r="H1474" s="3"/>
      <c r="I1474" s="3"/>
      <c r="J1474" s="3"/>
      <c r="K1474" s="3"/>
      <c r="L1474" s="3"/>
      <c r="M1474" s="3"/>
      <c r="N1474" s="3"/>
      <c r="O1474" s="3"/>
    </row>
    <row r="1475" spans="1:15" ht="12.75">
      <c r="A1475" s="5"/>
      <c r="B1475" s="3"/>
      <c r="C1475" s="3"/>
      <c r="D1475" s="3"/>
      <c r="E1475" s="3"/>
      <c r="F1475" s="3"/>
      <c r="G1475" s="3"/>
      <c r="H1475" s="3"/>
      <c r="I1475" s="3"/>
      <c r="J1475" s="3"/>
      <c r="K1475" s="3"/>
      <c r="L1475" s="3"/>
      <c r="M1475" s="3"/>
      <c r="N1475" s="3"/>
      <c r="O1475" s="3"/>
    </row>
    <row r="1476" spans="1:15" ht="12.75">
      <c r="A1476" s="5"/>
      <c r="B1476" s="3"/>
      <c r="C1476" s="3"/>
      <c r="D1476" s="3"/>
      <c r="E1476" s="3"/>
      <c r="F1476" s="3"/>
      <c r="G1476" s="3"/>
      <c r="H1476" s="3"/>
      <c r="I1476" s="3"/>
      <c r="J1476" s="3"/>
      <c r="K1476" s="3"/>
      <c r="L1476" s="3"/>
      <c r="M1476" s="3"/>
      <c r="N1476" s="3"/>
      <c r="O1476" s="3"/>
    </row>
    <row r="1477" spans="1:15" ht="12.75">
      <c r="A1477" s="5"/>
      <c r="B1477" s="3"/>
      <c r="C1477" s="3"/>
      <c r="D1477" s="3"/>
      <c r="E1477" s="3"/>
      <c r="F1477" s="3"/>
      <c r="G1477" s="3"/>
      <c r="H1477" s="3"/>
      <c r="I1477" s="3"/>
      <c r="J1477" s="3"/>
      <c r="K1477" s="3"/>
      <c r="L1477" s="3"/>
      <c r="M1477" s="3"/>
      <c r="N1477" s="3"/>
      <c r="O1477" s="3"/>
    </row>
    <row r="1478" spans="1:15" ht="12.75">
      <c r="A1478" s="5"/>
      <c r="B1478" s="3"/>
      <c r="C1478" s="3"/>
      <c r="D1478" s="3"/>
      <c r="E1478" s="3"/>
      <c r="F1478" s="3"/>
      <c r="G1478" s="3"/>
      <c r="H1478" s="3"/>
      <c r="I1478" s="3"/>
      <c r="J1478" s="3"/>
      <c r="K1478" s="3"/>
      <c r="L1478" s="3"/>
      <c r="M1478" s="3"/>
      <c r="N1478" s="3"/>
      <c r="O1478" s="3"/>
    </row>
    <row r="1479" spans="1:15" ht="12.75">
      <c r="A1479" s="5"/>
      <c r="B1479" s="3"/>
      <c r="C1479" s="3"/>
      <c r="D1479" s="3"/>
      <c r="E1479" s="3"/>
      <c r="F1479" s="3"/>
      <c r="G1479" s="3"/>
      <c r="H1479" s="3"/>
      <c r="I1479" s="3"/>
      <c r="J1479" s="3"/>
      <c r="K1479" s="3"/>
      <c r="L1479" s="3"/>
      <c r="M1479" s="3"/>
      <c r="N1479" s="3"/>
      <c r="O1479" s="3"/>
    </row>
    <row r="1480" spans="1:15" ht="12.75">
      <c r="A1480" s="5"/>
      <c r="B1480" s="3"/>
      <c r="C1480" s="3"/>
      <c r="D1480" s="3"/>
      <c r="E1480" s="3"/>
      <c r="F1480" s="3"/>
      <c r="G1480" s="3"/>
      <c r="H1480" s="3"/>
      <c r="I1480" s="3"/>
      <c r="J1480" s="3"/>
      <c r="K1480" s="3"/>
      <c r="L1480" s="3"/>
      <c r="M1480" s="3"/>
      <c r="N1480" s="3"/>
      <c r="O1480" s="3"/>
    </row>
    <row r="1481" spans="1:15" ht="12.75">
      <c r="A1481" s="5"/>
      <c r="B1481" s="3"/>
      <c r="C1481" s="3"/>
      <c r="D1481" s="3"/>
      <c r="E1481" s="3"/>
      <c r="F1481" s="3"/>
      <c r="G1481" s="3"/>
      <c r="H1481" s="3"/>
      <c r="I1481" s="3"/>
      <c r="J1481" s="3"/>
      <c r="K1481" s="3"/>
      <c r="L1481" s="3"/>
      <c r="M1481" s="3"/>
      <c r="N1481" s="3"/>
      <c r="O1481" s="3"/>
    </row>
    <row r="1482" spans="1:15" ht="12.75">
      <c r="A1482" s="5"/>
      <c r="B1482" s="3"/>
      <c r="C1482" s="3"/>
      <c r="D1482" s="3"/>
      <c r="E1482" s="3"/>
      <c r="F1482" s="3"/>
      <c r="G1482" s="3"/>
      <c r="H1482" s="3"/>
      <c r="I1482" s="3"/>
      <c r="J1482" s="3"/>
      <c r="K1482" s="3"/>
      <c r="L1482" s="3"/>
      <c r="M1482" s="3"/>
      <c r="N1482" s="3"/>
      <c r="O1482" s="3"/>
    </row>
    <row r="1483" spans="1:15" ht="12.75">
      <c r="A1483" s="5"/>
      <c r="B1483" s="3"/>
      <c r="C1483" s="3"/>
      <c r="D1483" s="3"/>
      <c r="E1483" s="3"/>
      <c r="F1483" s="3"/>
      <c r="G1483" s="3"/>
      <c r="H1483" s="3"/>
      <c r="I1483" s="3"/>
      <c r="J1483" s="3"/>
      <c r="K1483" s="3"/>
      <c r="L1483" s="3"/>
      <c r="M1483" s="3"/>
      <c r="N1483" s="3"/>
      <c r="O1483" s="3"/>
    </row>
    <row r="1484" spans="1:15" ht="12.75">
      <c r="A1484" s="5"/>
      <c r="B1484" s="3"/>
      <c r="C1484" s="3"/>
      <c r="D1484" s="3"/>
      <c r="E1484" s="3"/>
      <c r="F1484" s="3"/>
      <c r="G1484" s="3"/>
      <c r="H1484" s="3"/>
      <c r="I1484" s="3"/>
      <c r="J1484" s="3"/>
      <c r="K1484" s="3"/>
      <c r="L1484" s="3"/>
      <c r="M1484" s="3"/>
      <c r="N1484" s="3"/>
      <c r="O1484" s="3"/>
    </row>
    <row r="1485" spans="1:15" ht="12.75">
      <c r="A1485" s="5"/>
      <c r="B1485" s="3"/>
      <c r="C1485" s="3"/>
      <c r="D1485" s="3"/>
      <c r="E1485" s="3"/>
      <c r="F1485" s="3"/>
      <c r="G1485" s="3"/>
      <c r="H1485" s="3"/>
      <c r="I1485" s="3"/>
      <c r="J1485" s="3"/>
      <c r="K1485" s="3"/>
      <c r="L1485" s="3"/>
      <c r="M1485" s="3"/>
      <c r="N1485" s="3"/>
      <c r="O1485" s="3"/>
    </row>
    <row r="1486" spans="1:15" ht="12.75">
      <c r="A1486" s="5"/>
      <c r="B1486" s="3"/>
      <c r="C1486" s="3"/>
      <c r="D1486" s="3"/>
      <c r="E1486" s="3"/>
      <c r="F1486" s="3"/>
      <c r="G1486" s="3"/>
      <c r="H1486" s="3"/>
      <c r="I1486" s="3"/>
      <c r="J1486" s="3"/>
      <c r="K1486" s="3"/>
      <c r="L1486" s="3"/>
      <c r="M1486" s="3"/>
      <c r="N1486" s="3"/>
      <c r="O1486" s="3"/>
    </row>
    <row r="1487" spans="1:15" ht="12.75">
      <c r="A1487" s="5"/>
      <c r="B1487" s="3"/>
      <c r="C1487" s="3"/>
      <c r="D1487" s="3"/>
      <c r="E1487" s="3"/>
      <c r="F1487" s="3"/>
      <c r="G1487" s="3"/>
      <c r="H1487" s="3"/>
      <c r="I1487" s="3"/>
      <c r="J1487" s="3"/>
      <c r="K1487" s="3"/>
      <c r="L1487" s="3"/>
      <c r="M1487" s="3"/>
      <c r="N1487" s="3"/>
      <c r="O1487" s="3"/>
    </row>
    <row r="1488" spans="1:15" ht="12.75">
      <c r="A1488" s="5"/>
      <c r="B1488" s="3"/>
      <c r="C1488" s="3"/>
      <c r="D1488" s="3"/>
      <c r="E1488" s="3"/>
      <c r="F1488" s="3"/>
      <c r="G1488" s="3"/>
      <c r="H1488" s="3"/>
      <c r="I1488" s="3"/>
      <c r="J1488" s="3"/>
      <c r="K1488" s="3"/>
      <c r="L1488" s="3"/>
      <c r="M1488" s="3"/>
      <c r="N1488" s="3"/>
      <c r="O1488" s="3"/>
    </row>
    <row r="1489" spans="1:15" ht="12.75">
      <c r="A1489" s="5"/>
      <c r="B1489" s="3"/>
      <c r="C1489" s="3"/>
      <c r="D1489" s="3"/>
      <c r="E1489" s="3"/>
      <c r="F1489" s="3"/>
      <c r="G1489" s="3"/>
      <c r="H1489" s="3"/>
      <c r="I1489" s="3"/>
      <c r="J1489" s="3"/>
      <c r="K1489" s="3"/>
      <c r="L1489" s="3"/>
      <c r="M1489" s="3"/>
      <c r="N1489" s="3"/>
      <c r="O1489" s="3"/>
    </row>
    <row r="1490" spans="1:15" ht="12.75">
      <c r="A1490" s="5"/>
      <c r="B1490" s="3"/>
      <c r="C1490" s="3"/>
      <c r="D1490" s="3"/>
      <c r="E1490" s="3"/>
      <c r="F1490" s="3"/>
      <c r="G1490" s="3"/>
      <c r="H1490" s="3"/>
      <c r="I1490" s="3"/>
      <c r="J1490" s="3"/>
      <c r="K1490" s="3"/>
      <c r="L1490" s="3"/>
      <c r="M1490" s="3"/>
      <c r="N1490" s="3"/>
      <c r="O1490" s="3"/>
    </row>
    <row r="1491" spans="1:15" ht="12.75">
      <c r="A1491" s="5"/>
      <c r="B1491" s="3"/>
      <c r="C1491" s="3"/>
      <c r="D1491" s="3"/>
      <c r="E1491" s="3"/>
      <c r="F1491" s="3"/>
      <c r="G1491" s="3"/>
      <c r="H1491" s="3"/>
      <c r="I1491" s="3"/>
      <c r="J1491" s="3"/>
      <c r="K1491" s="3"/>
      <c r="L1491" s="3"/>
      <c r="M1491" s="3"/>
      <c r="N1491" s="3"/>
      <c r="O1491" s="3"/>
    </row>
    <row r="1492" spans="1:15" ht="12.75">
      <c r="A1492" s="5"/>
      <c r="B1492" s="3"/>
      <c r="C1492" s="3"/>
      <c r="D1492" s="3"/>
      <c r="E1492" s="3"/>
      <c r="F1492" s="3"/>
      <c r="G1492" s="3"/>
      <c r="H1492" s="3"/>
      <c r="I1492" s="3"/>
      <c r="J1492" s="3"/>
      <c r="K1492" s="3"/>
      <c r="L1492" s="3"/>
      <c r="M1492" s="3"/>
      <c r="N1492" s="3"/>
      <c r="O1492" s="3"/>
    </row>
    <row r="1493" spans="1:15" ht="12.75">
      <c r="A1493" s="5"/>
      <c r="B1493" s="3"/>
      <c r="C1493" s="3"/>
      <c r="D1493" s="3"/>
      <c r="E1493" s="3"/>
      <c r="F1493" s="3"/>
      <c r="G1493" s="3"/>
      <c r="H1493" s="3"/>
      <c r="I1493" s="3"/>
      <c r="J1493" s="3"/>
      <c r="K1493" s="3"/>
      <c r="L1493" s="3"/>
      <c r="M1493" s="3"/>
      <c r="N1493" s="3"/>
      <c r="O1493" s="3"/>
    </row>
    <row r="1494" spans="1:15" ht="12.75">
      <c r="A1494" s="5"/>
      <c r="B1494" s="3"/>
      <c r="C1494" s="3"/>
      <c r="D1494" s="3"/>
      <c r="E1494" s="3"/>
      <c r="F1494" s="3"/>
      <c r="G1494" s="3"/>
      <c r="H1494" s="3"/>
      <c r="I1494" s="3"/>
      <c r="J1494" s="3"/>
      <c r="K1494" s="3"/>
      <c r="L1494" s="3"/>
      <c r="M1494" s="3"/>
      <c r="N1494" s="3"/>
      <c r="O1494" s="3"/>
    </row>
    <row r="1495" spans="1:15" ht="12.75">
      <c r="A1495" s="5"/>
      <c r="B1495" s="3"/>
      <c r="C1495" s="3"/>
      <c r="D1495" s="3"/>
      <c r="E1495" s="3"/>
      <c r="F1495" s="3"/>
      <c r="G1495" s="3"/>
      <c r="H1495" s="3"/>
      <c r="I1495" s="3"/>
      <c r="J1495" s="3"/>
      <c r="K1495" s="3"/>
      <c r="L1495" s="3"/>
      <c r="M1495" s="3"/>
      <c r="N1495" s="3"/>
      <c r="O1495" s="3"/>
    </row>
    <row r="1496" spans="1:15" ht="12.75">
      <c r="A1496" s="5"/>
      <c r="B1496" s="3"/>
      <c r="C1496" s="3"/>
      <c r="D1496" s="3"/>
      <c r="E1496" s="3"/>
      <c r="F1496" s="3"/>
      <c r="G1496" s="3"/>
      <c r="H1496" s="3"/>
      <c r="I1496" s="3"/>
      <c r="J1496" s="3"/>
      <c r="K1496" s="3"/>
      <c r="L1496" s="3"/>
      <c r="M1496" s="3"/>
      <c r="N1496" s="3"/>
      <c r="O1496" s="3"/>
    </row>
    <row r="1497" spans="1:15" ht="12.75">
      <c r="A1497" s="5"/>
      <c r="B1497" s="3"/>
      <c r="C1497" s="3"/>
      <c r="D1497" s="3"/>
      <c r="E1497" s="3"/>
      <c r="F1497" s="3"/>
      <c r="G1497" s="3"/>
      <c r="H1497" s="3"/>
      <c r="I1497" s="3"/>
      <c r="J1497" s="3"/>
      <c r="K1497" s="3"/>
      <c r="L1497" s="3"/>
      <c r="M1497" s="3"/>
      <c r="N1497" s="3"/>
      <c r="O1497" s="3"/>
    </row>
    <row r="1498" spans="1:15" ht="12.75">
      <c r="A1498" s="5"/>
      <c r="B1498" s="3"/>
      <c r="C1498" s="3"/>
      <c r="D1498" s="3"/>
      <c r="E1498" s="3"/>
      <c r="F1498" s="3"/>
      <c r="G1498" s="3"/>
      <c r="H1498" s="3"/>
      <c r="I1498" s="3"/>
      <c r="J1498" s="3"/>
      <c r="K1498" s="3"/>
      <c r="L1498" s="3"/>
      <c r="M1498" s="3"/>
      <c r="N1498" s="3"/>
      <c r="O1498" s="3"/>
    </row>
    <row r="1499" spans="1:15" ht="12.75">
      <c r="A1499" s="5"/>
      <c r="B1499" s="3"/>
      <c r="C1499" s="3"/>
      <c r="D1499" s="3"/>
      <c r="E1499" s="3"/>
      <c r="F1499" s="3"/>
      <c r="G1499" s="3"/>
      <c r="H1499" s="3"/>
      <c r="I1499" s="3"/>
      <c r="J1499" s="3"/>
      <c r="K1499" s="3"/>
      <c r="L1499" s="3"/>
      <c r="M1499" s="3"/>
      <c r="N1499" s="3"/>
      <c r="O1499" s="3"/>
    </row>
    <row r="1500" spans="1:15" ht="12.75">
      <c r="A1500" s="5"/>
      <c r="B1500" s="3"/>
      <c r="C1500" s="3"/>
      <c r="D1500" s="3"/>
      <c r="E1500" s="3"/>
      <c r="F1500" s="3"/>
      <c r="G1500" s="3"/>
      <c r="H1500" s="3"/>
      <c r="I1500" s="3"/>
      <c r="J1500" s="3"/>
      <c r="K1500" s="3"/>
      <c r="L1500" s="3"/>
      <c r="M1500" s="3"/>
      <c r="N1500" s="3"/>
      <c r="O1500" s="3"/>
    </row>
    <row r="1501" spans="1:15" ht="12.75">
      <c r="A1501" s="5"/>
      <c r="B1501" s="3"/>
      <c r="C1501" s="3"/>
      <c r="D1501" s="3"/>
      <c r="E1501" s="3"/>
      <c r="F1501" s="3"/>
      <c r="G1501" s="3"/>
      <c r="H1501" s="3"/>
      <c r="I1501" s="3"/>
      <c r="J1501" s="3"/>
      <c r="K1501" s="3"/>
      <c r="L1501" s="3"/>
      <c r="M1501" s="3"/>
      <c r="N1501" s="3"/>
      <c r="O1501" s="3"/>
    </row>
    <row r="1502" spans="1:15" ht="12.75">
      <c r="A1502" s="5"/>
      <c r="B1502" s="3"/>
      <c r="C1502" s="3"/>
      <c r="D1502" s="3"/>
      <c r="E1502" s="3"/>
      <c r="F1502" s="3"/>
      <c r="G1502" s="3"/>
      <c r="H1502" s="3"/>
      <c r="I1502" s="3"/>
      <c r="J1502" s="3"/>
      <c r="K1502" s="3"/>
      <c r="L1502" s="3"/>
      <c r="M1502" s="3"/>
      <c r="N1502" s="3"/>
      <c r="O1502" s="3"/>
    </row>
    <row r="1503" spans="1:15" ht="12.75">
      <c r="A1503" s="5"/>
      <c r="B1503" s="3"/>
      <c r="C1503" s="3"/>
      <c r="D1503" s="3"/>
      <c r="E1503" s="3"/>
      <c r="F1503" s="3"/>
      <c r="G1503" s="3"/>
      <c r="H1503" s="3"/>
      <c r="I1503" s="3"/>
      <c r="J1503" s="3"/>
      <c r="K1503" s="3"/>
      <c r="L1503" s="3"/>
      <c r="M1503" s="3"/>
      <c r="N1503" s="3"/>
      <c r="O1503" s="3"/>
    </row>
    <row r="1504" spans="1:15" ht="12.75">
      <c r="A1504" s="5"/>
      <c r="B1504" s="3"/>
      <c r="C1504" s="3"/>
      <c r="D1504" s="3"/>
      <c r="E1504" s="3"/>
      <c r="F1504" s="3"/>
      <c r="G1504" s="3"/>
      <c r="H1504" s="3"/>
      <c r="I1504" s="3"/>
      <c r="J1504" s="3"/>
      <c r="K1504" s="3"/>
      <c r="L1504" s="3"/>
      <c r="M1504" s="3"/>
      <c r="N1504" s="3"/>
      <c r="O1504" s="3"/>
    </row>
    <row r="1505" spans="1:15" ht="12.75">
      <c r="A1505" s="5"/>
      <c r="B1505" s="3"/>
      <c r="C1505" s="3"/>
      <c r="D1505" s="3"/>
      <c r="E1505" s="3"/>
      <c r="F1505" s="3"/>
      <c r="G1505" s="3"/>
      <c r="H1505" s="3"/>
      <c r="I1505" s="3"/>
      <c r="J1505" s="3"/>
      <c r="K1505" s="3"/>
      <c r="L1505" s="3"/>
      <c r="M1505" s="3"/>
      <c r="N1505" s="3"/>
      <c r="O1505" s="3"/>
    </row>
    <row r="1506" spans="1:15" ht="12.75">
      <c r="A1506" s="5"/>
      <c r="B1506" s="3"/>
      <c r="C1506" s="3"/>
      <c r="D1506" s="3"/>
      <c r="E1506" s="3"/>
      <c r="F1506" s="3"/>
      <c r="G1506" s="3"/>
      <c r="H1506" s="3"/>
      <c r="I1506" s="3"/>
      <c r="J1506" s="3"/>
      <c r="K1506" s="3"/>
      <c r="L1506" s="3"/>
      <c r="M1506" s="3"/>
      <c r="N1506" s="3"/>
      <c r="O1506" s="3"/>
    </row>
    <row r="1507" spans="1:15" ht="12.75">
      <c r="A1507" s="5"/>
      <c r="B1507" s="3"/>
      <c r="C1507" s="3"/>
      <c r="D1507" s="3"/>
      <c r="E1507" s="3"/>
      <c r="F1507" s="3"/>
      <c r="G1507" s="3"/>
      <c r="H1507" s="3"/>
      <c r="I1507" s="3"/>
      <c r="J1507" s="3"/>
      <c r="K1507" s="3"/>
      <c r="L1507" s="3"/>
      <c r="M1507" s="3"/>
      <c r="N1507" s="3"/>
      <c r="O1507" s="3"/>
    </row>
    <row r="1508" spans="1:15" ht="12.75">
      <c r="A1508" s="5"/>
      <c r="B1508" s="3"/>
      <c r="C1508" s="3"/>
      <c r="D1508" s="3"/>
      <c r="E1508" s="3"/>
      <c r="F1508" s="3"/>
      <c r="G1508" s="3"/>
      <c r="H1508" s="3"/>
      <c r="I1508" s="3"/>
      <c r="J1508" s="3"/>
      <c r="K1508" s="3"/>
      <c r="L1508" s="3"/>
      <c r="M1508" s="3"/>
      <c r="N1508" s="3"/>
      <c r="O1508" s="3"/>
    </row>
    <row r="1509" spans="1:15" ht="12.75">
      <c r="A1509" s="5"/>
      <c r="B1509" s="3"/>
      <c r="C1509" s="3"/>
      <c r="D1509" s="3"/>
      <c r="E1509" s="3"/>
      <c r="F1509" s="3"/>
      <c r="G1509" s="3"/>
      <c r="H1509" s="3"/>
      <c r="I1509" s="3"/>
      <c r="J1509" s="3"/>
      <c r="K1509" s="3"/>
      <c r="L1509" s="3"/>
      <c r="M1509" s="3"/>
      <c r="N1509" s="3"/>
      <c r="O1509" s="3"/>
    </row>
    <row r="1510" spans="1:15" ht="12.75">
      <c r="A1510" s="5"/>
      <c r="B1510" s="3"/>
      <c r="C1510" s="3"/>
      <c r="D1510" s="3"/>
      <c r="E1510" s="3"/>
      <c r="F1510" s="3"/>
      <c r="G1510" s="3"/>
      <c r="H1510" s="3"/>
      <c r="I1510" s="3"/>
      <c r="J1510" s="3"/>
      <c r="K1510" s="3"/>
      <c r="L1510" s="3"/>
      <c r="M1510" s="3"/>
      <c r="N1510" s="3"/>
      <c r="O1510" s="3"/>
    </row>
    <row r="1511" spans="1:15" ht="12.75">
      <c r="A1511" s="5"/>
      <c r="B1511" s="3"/>
      <c r="C1511" s="3"/>
      <c r="D1511" s="3"/>
      <c r="E1511" s="3"/>
      <c r="F1511" s="3"/>
      <c r="G1511" s="3"/>
      <c r="H1511" s="3"/>
      <c r="I1511" s="3"/>
      <c r="J1511" s="3"/>
      <c r="K1511" s="3"/>
      <c r="L1511" s="3"/>
      <c r="M1511" s="3"/>
      <c r="N1511" s="3"/>
      <c r="O1511" s="3"/>
    </row>
    <row r="1512" spans="1:15" ht="12.75">
      <c r="A1512" s="5"/>
      <c r="B1512" s="3"/>
      <c r="C1512" s="3"/>
      <c r="D1512" s="3"/>
      <c r="E1512" s="3"/>
      <c r="F1512" s="3"/>
      <c r="G1512" s="3"/>
      <c r="H1512" s="3"/>
      <c r="I1512" s="3"/>
      <c r="J1512" s="3"/>
      <c r="K1512" s="3"/>
      <c r="L1512" s="3"/>
      <c r="M1512" s="3"/>
      <c r="N1512" s="3"/>
      <c r="O1512" s="3"/>
    </row>
    <row r="1513" spans="1:15" ht="12.75">
      <c r="A1513" s="5"/>
      <c r="B1513" s="3"/>
      <c r="C1513" s="3"/>
      <c r="D1513" s="3"/>
      <c r="E1513" s="3"/>
      <c r="F1513" s="3"/>
      <c r="G1513" s="3"/>
      <c r="H1513" s="3"/>
      <c r="I1513" s="3"/>
      <c r="J1513" s="3"/>
      <c r="K1513" s="3"/>
      <c r="L1513" s="3"/>
      <c r="M1513" s="3"/>
      <c r="N1513" s="3"/>
      <c r="O1513" s="3"/>
    </row>
    <row r="1514" spans="1:15" ht="12.75">
      <c r="A1514" s="5"/>
      <c r="B1514" s="3"/>
      <c r="C1514" s="3"/>
      <c r="D1514" s="3"/>
      <c r="E1514" s="3"/>
      <c r="F1514" s="3"/>
      <c r="G1514" s="3"/>
      <c r="H1514" s="3"/>
      <c r="I1514" s="3"/>
      <c r="J1514" s="3"/>
      <c r="K1514" s="3"/>
      <c r="L1514" s="3"/>
      <c r="M1514" s="3"/>
      <c r="N1514" s="3"/>
      <c r="O1514" s="3"/>
    </row>
    <row r="1515" spans="1:15" ht="12.75">
      <c r="A1515" s="5"/>
      <c r="B1515" s="3"/>
      <c r="C1515" s="3"/>
      <c r="D1515" s="3"/>
      <c r="E1515" s="3"/>
      <c r="F1515" s="3"/>
      <c r="G1515" s="3"/>
      <c r="H1515" s="3"/>
      <c r="I1515" s="3"/>
      <c r="J1515" s="3"/>
      <c r="K1515" s="3"/>
      <c r="L1515" s="3"/>
      <c r="M1515" s="3"/>
      <c r="N1515" s="3"/>
      <c r="O1515" s="3"/>
    </row>
    <row r="1516" spans="1:15" ht="12.75">
      <c r="A1516" s="5"/>
      <c r="B1516" s="3"/>
      <c r="C1516" s="3"/>
      <c r="D1516" s="3"/>
      <c r="E1516" s="3"/>
      <c r="F1516" s="3"/>
      <c r="G1516" s="3"/>
      <c r="H1516" s="3"/>
      <c r="I1516" s="3"/>
      <c r="J1516" s="3"/>
      <c r="K1516" s="3"/>
      <c r="L1516" s="3"/>
      <c r="M1516" s="3"/>
      <c r="N1516" s="3"/>
      <c r="O1516" s="3"/>
    </row>
    <row r="1517" spans="1:15" ht="12.75">
      <c r="A1517" s="5"/>
      <c r="B1517" s="3"/>
      <c r="C1517" s="3"/>
      <c r="D1517" s="3"/>
      <c r="E1517" s="3"/>
      <c r="F1517" s="3"/>
      <c r="G1517" s="3"/>
      <c r="H1517" s="3"/>
      <c r="I1517" s="3"/>
      <c r="J1517" s="3"/>
      <c r="K1517" s="3"/>
      <c r="L1517" s="3"/>
      <c r="M1517" s="3"/>
      <c r="N1517" s="3"/>
      <c r="O1517" s="3"/>
    </row>
    <row r="1518" spans="1:15" ht="12.75">
      <c r="A1518" s="5"/>
      <c r="B1518" s="3"/>
      <c r="C1518" s="3"/>
      <c r="D1518" s="3"/>
      <c r="E1518" s="3"/>
      <c r="F1518" s="3"/>
      <c r="G1518" s="3"/>
      <c r="H1518" s="3"/>
      <c r="I1518" s="3"/>
      <c r="J1518" s="3"/>
      <c r="K1518" s="3"/>
      <c r="L1518" s="3"/>
      <c r="M1518" s="3"/>
      <c r="N1518" s="3"/>
      <c r="O1518" s="3"/>
    </row>
    <row r="1519" spans="1:15" ht="12.75">
      <c r="A1519" s="5"/>
      <c r="B1519" s="3"/>
      <c r="C1519" s="3"/>
      <c r="D1519" s="3"/>
      <c r="E1519" s="3"/>
      <c r="F1519" s="3"/>
      <c r="G1519" s="3"/>
      <c r="H1519" s="3"/>
      <c r="I1519" s="3"/>
      <c r="J1519" s="3"/>
      <c r="K1519" s="3"/>
      <c r="L1519" s="3"/>
      <c r="M1519" s="3"/>
      <c r="N1519" s="3"/>
      <c r="O1519" s="3"/>
    </row>
    <row r="1520" spans="1:15" ht="12.75">
      <c r="A1520" s="5"/>
      <c r="B1520" s="3"/>
      <c r="C1520" s="3"/>
      <c r="D1520" s="3"/>
      <c r="E1520" s="3"/>
      <c r="F1520" s="3"/>
      <c r="G1520" s="3"/>
      <c r="H1520" s="3"/>
      <c r="I1520" s="3"/>
      <c r="J1520" s="3"/>
      <c r="K1520" s="3"/>
      <c r="L1520" s="3"/>
      <c r="M1520" s="3"/>
      <c r="N1520" s="3"/>
      <c r="O1520" s="3"/>
    </row>
    <row r="1521" spans="1:15" ht="12.75">
      <c r="A1521" s="5"/>
      <c r="B1521" s="3"/>
      <c r="C1521" s="3"/>
      <c r="D1521" s="3"/>
      <c r="E1521" s="3"/>
      <c r="F1521" s="3"/>
      <c r="G1521" s="3"/>
      <c r="H1521" s="3"/>
      <c r="I1521" s="3"/>
      <c r="J1521" s="3"/>
      <c r="K1521" s="3"/>
      <c r="L1521" s="3"/>
      <c r="M1521" s="3"/>
      <c r="N1521" s="3"/>
      <c r="O1521" s="3"/>
    </row>
    <row r="1522" spans="1:15" ht="12.75">
      <c r="A1522" s="5"/>
      <c r="B1522" s="3"/>
      <c r="C1522" s="3"/>
      <c r="D1522" s="3"/>
      <c r="E1522" s="3"/>
      <c r="F1522" s="3"/>
      <c r="G1522" s="3"/>
      <c r="H1522" s="3"/>
      <c r="I1522" s="3"/>
      <c r="J1522" s="3"/>
      <c r="K1522" s="3"/>
      <c r="L1522" s="3"/>
      <c r="M1522" s="3"/>
      <c r="N1522" s="3"/>
      <c r="O1522" s="3"/>
    </row>
    <row r="1523" spans="1:15" ht="12.75">
      <c r="A1523" s="5"/>
      <c r="B1523" s="3"/>
      <c r="C1523" s="3"/>
      <c r="D1523" s="3"/>
      <c r="E1523" s="3"/>
      <c r="F1523" s="3"/>
      <c r="G1523" s="3"/>
      <c r="H1523" s="3"/>
      <c r="I1523" s="3"/>
      <c r="J1523" s="3"/>
      <c r="K1523" s="3"/>
      <c r="L1523" s="3"/>
      <c r="M1523" s="3"/>
      <c r="N1523" s="3"/>
      <c r="O1523" s="3"/>
    </row>
    <row r="1524" spans="1:15" ht="12.75">
      <c r="A1524" s="5"/>
      <c r="B1524" s="3"/>
      <c r="C1524" s="3"/>
      <c r="D1524" s="3"/>
      <c r="E1524" s="3"/>
      <c r="F1524" s="3"/>
      <c r="G1524" s="3"/>
      <c r="H1524" s="3"/>
      <c r="I1524" s="3"/>
      <c r="J1524" s="3"/>
      <c r="K1524" s="3"/>
      <c r="L1524" s="3"/>
      <c r="M1524" s="3"/>
      <c r="N1524" s="3"/>
      <c r="O1524" s="3"/>
    </row>
    <row r="1525" spans="1:15" ht="12.75">
      <c r="A1525" s="5"/>
      <c r="B1525" s="3"/>
      <c r="C1525" s="3"/>
      <c r="D1525" s="3"/>
      <c r="E1525" s="3"/>
      <c r="F1525" s="3"/>
      <c r="G1525" s="3"/>
      <c r="H1525" s="3"/>
      <c r="I1525" s="3"/>
      <c r="J1525" s="3"/>
      <c r="K1525" s="3"/>
      <c r="L1525" s="3"/>
      <c r="M1525" s="3"/>
      <c r="N1525" s="3"/>
      <c r="O1525" s="3"/>
    </row>
    <row r="1526" spans="1:15" ht="12.75">
      <c r="A1526" s="5"/>
      <c r="B1526" s="3"/>
      <c r="C1526" s="3"/>
      <c r="D1526" s="3"/>
      <c r="E1526" s="3"/>
      <c r="F1526" s="3"/>
      <c r="G1526" s="3"/>
      <c r="H1526" s="3"/>
      <c r="I1526" s="3"/>
      <c r="J1526" s="3"/>
      <c r="K1526" s="3"/>
      <c r="L1526" s="3"/>
      <c r="M1526" s="3"/>
      <c r="N1526" s="3"/>
      <c r="O1526" s="3"/>
    </row>
    <row r="1527" spans="1:15" ht="12.75">
      <c r="A1527" s="5"/>
      <c r="B1527" s="3"/>
      <c r="C1527" s="3"/>
      <c r="D1527" s="3"/>
      <c r="E1527" s="3"/>
      <c r="F1527" s="3"/>
      <c r="G1527" s="3"/>
      <c r="H1527" s="3"/>
      <c r="I1527" s="3"/>
      <c r="J1527" s="3"/>
      <c r="K1527" s="3"/>
      <c r="L1527" s="3"/>
      <c r="M1527" s="3"/>
      <c r="N1527" s="3"/>
      <c r="O1527" s="3"/>
    </row>
    <row r="1528" spans="1:15" ht="12.75">
      <c r="A1528" s="5"/>
      <c r="B1528" s="3"/>
      <c r="C1528" s="3"/>
      <c r="D1528" s="3"/>
      <c r="E1528" s="3"/>
      <c r="F1528" s="3"/>
      <c r="G1528" s="3"/>
      <c r="H1528" s="3"/>
      <c r="I1528" s="3"/>
      <c r="J1528" s="3"/>
      <c r="K1528" s="3"/>
      <c r="L1528" s="3"/>
      <c r="M1528" s="3"/>
      <c r="N1528" s="3"/>
      <c r="O1528" s="3"/>
    </row>
    <row r="1529" spans="1:15" ht="12.75">
      <c r="A1529" s="5"/>
      <c r="B1529" s="3"/>
      <c r="C1529" s="3"/>
      <c r="D1529" s="3"/>
      <c r="E1529" s="3"/>
      <c r="F1529" s="3"/>
      <c r="G1529" s="3"/>
      <c r="H1529" s="3"/>
      <c r="I1529" s="3"/>
      <c r="J1529" s="3"/>
      <c r="K1529" s="3"/>
      <c r="L1529" s="3"/>
      <c r="M1529" s="3"/>
      <c r="N1529" s="3"/>
      <c r="O1529" s="3"/>
    </row>
    <row r="1530" spans="1:15" ht="12.75">
      <c r="A1530" s="5"/>
      <c r="B1530" s="3"/>
      <c r="C1530" s="3"/>
      <c r="D1530" s="3"/>
      <c r="E1530" s="3"/>
      <c r="F1530" s="3"/>
      <c r="G1530" s="3"/>
      <c r="H1530" s="3"/>
      <c r="I1530" s="3"/>
      <c r="J1530" s="3"/>
      <c r="K1530" s="3"/>
      <c r="L1530" s="3"/>
      <c r="M1530" s="3"/>
      <c r="N1530" s="3"/>
      <c r="O1530" s="3"/>
    </row>
    <row r="1531" spans="1:15" ht="12.75">
      <c r="A1531" s="5"/>
      <c r="B1531" s="3"/>
      <c r="C1531" s="3"/>
      <c r="D1531" s="3"/>
      <c r="E1531" s="3"/>
      <c r="F1531" s="3"/>
      <c r="G1531" s="3"/>
      <c r="H1531" s="3"/>
      <c r="I1531" s="3"/>
      <c r="J1531" s="3"/>
      <c r="K1531" s="3"/>
      <c r="L1531" s="3"/>
      <c r="M1531" s="3"/>
      <c r="N1531" s="3"/>
      <c r="O1531" s="3"/>
    </row>
    <row r="1532" spans="1:15" ht="12.75">
      <c r="A1532" s="5"/>
      <c r="B1532" s="3"/>
      <c r="C1532" s="3"/>
      <c r="D1532" s="3"/>
      <c r="E1532" s="3"/>
      <c r="F1532" s="3"/>
      <c r="G1532" s="3"/>
      <c r="H1532" s="3"/>
      <c r="I1532" s="3"/>
      <c r="J1532" s="3"/>
      <c r="K1532" s="3"/>
      <c r="L1532" s="3"/>
      <c r="M1532" s="3"/>
      <c r="N1532" s="3"/>
      <c r="O1532" s="3"/>
    </row>
    <row r="1533" spans="1:15" ht="12.75">
      <c r="A1533" s="5"/>
      <c r="B1533" s="3"/>
      <c r="C1533" s="3"/>
      <c r="D1533" s="3"/>
      <c r="E1533" s="3"/>
      <c r="F1533" s="3"/>
      <c r="G1533" s="3"/>
      <c r="H1533" s="3"/>
      <c r="I1533" s="3"/>
      <c r="J1533" s="3"/>
      <c r="K1533" s="3"/>
      <c r="L1533" s="3"/>
      <c r="M1533" s="3"/>
      <c r="N1533" s="3"/>
      <c r="O1533" s="3"/>
    </row>
    <row r="1534" spans="1:15" ht="12.75">
      <c r="A1534" s="5"/>
      <c r="B1534" s="3"/>
      <c r="C1534" s="3"/>
      <c r="D1534" s="3"/>
      <c r="E1534" s="3"/>
      <c r="F1534" s="3"/>
      <c r="G1534" s="3"/>
      <c r="H1534" s="3"/>
      <c r="I1534" s="3"/>
      <c r="J1534" s="3"/>
      <c r="K1534" s="3"/>
      <c r="L1534" s="3"/>
      <c r="M1534" s="3"/>
      <c r="N1534" s="3"/>
      <c r="O1534" s="3"/>
    </row>
    <row r="1535" spans="1:15" ht="12.75">
      <c r="A1535" s="5"/>
      <c r="B1535" s="3"/>
      <c r="C1535" s="3"/>
      <c r="D1535" s="3"/>
      <c r="E1535" s="3"/>
      <c r="F1535" s="3"/>
      <c r="G1535" s="3"/>
      <c r="H1535" s="3"/>
      <c r="I1535" s="3"/>
      <c r="J1535" s="3"/>
      <c r="K1535" s="3"/>
      <c r="L1535" s="3"/>
      <c r="M1535" s="3"/>
      <c r="N1535" s="3"/>
      <c r="O1535" s="3"/>
    </row>
    <row r="1536" spans="1:15" ht="12.75">
      <c r="A1536" s="5"/>
      <c r="B1536" s="3"/>
      <c r="C1536" s="3"/>
      <c r="D1536" s="3"/>
      <c r="E1536" s="3"/>
      <c r="F1536" s="3"/>
      <c r="G1536" s="3"/>
      <c r="H1536" s="3"/>
      <c r="I1536" s="3"/>
      <c r="J1536" s="3"/>
      <c r="K1536" s="3"/>
      <c r="L1536" s="3"/>
      <c r="M1536" s="3"/>
      <c r="N1536" s="3"/>
      <c r="O1536" s="3"/>
    </row>
    <row r="1537" spans="1:15" ht="12.75">
      <c r="A1537" s="5"/>
      <c r="B1537" s="3"/>
      <c r="C1537" s="3"/>
      <c r="D1537" s="3"/>
      <c r="E1537" s="3"/>
      <c r="F1537" s="3"/>
      <c r="G1537" s="3"/>
      <c r="H1537" s="3"/>
      <c r="I1537" s="3"/>
      <c r="J1537" s="3"/>
      <c r="K1537" s="3"/>
      <c r="L1537" s="3"/>
      <c r="M1537" s="3"/>
      <c r="N1537" s="3"/>
      <c r="O1537" s="3"/>
    </row>
    <row r="1538" spans="1:15" ht="12.75">
      <c r="A1538" s="5"/>
      <c r="B1538" s="3"/>
      <c r="C1538" s="3"/>
      <c r="D1538" s="3"/>
      <c r="E1538" s="3"/>
      <c r="F1538" s="3"/>
      <c r="G1538" s="3"/>
      <c r="H1538" s="3"/>
      <c r="I1538" s="3"/>
      <c r="J1538" s="3"/>
      <c r="K1538" s="3"/>
      <c r="L1538" s="3"/>
      <c r="M1538" s="3"/>
      <c r="N1538" s="3"/>
      <c r="O1538" s="3"/>
    </row>
    <row r="1539" spans="1:15" ht="12.75">
      <c r="A1539" s="5"/>
      <c r="B1539" s="3"/>
      <c r="C1539" s="3"/>
      <c r="D1539" s="3"/>
      <c r="E1539" s="3"/>
      <c r="F1539" s="3"/>
      <c r="G1539" s="3"/>
      <c r="H1539" s="3"/>
      <c r="I1539" s="3"/>
      <c r="J1539" s="3"/>
      <c r="K1539" s="3"/>
      <c r="L1539" s="3"/>
      <c r="M1539" s="3"/>
      <c r="N1539" s="3"/>
      <c r="O1539" s="3"/>
    </row>
    <row r="1540" spans="1:15" ht="12.75">
      <c r="A1540" s="5"/>
      <c r="B1540" s="3"/>
      <c r="C1540" s="3"/>
      <c r="D1540" s="3"/>
      <c r="E1540" s="3"/>
      <c r="F1540" s="3"/>
      <c r="G1540" s="3"/>
      <c r="H1540" s="3"/>
      <c r="I1540" s="3"/>
      <c r="J1540" s="3"/>
      <c r="K1540" s="3"/>
      <c r="L1540" s="3"/>
      <c r="M1540" s="3"/>
      <c r="N1540" s="3"/>
      <c r="O1540" s="3"/>
    </row>
    <row r="1541" spans="1:15" ht="12.75">
      <c r="A1541" s="5"/>
      <c r="B1541" s="3"/>
      <c r="C1541" s="3"/>
      <c r="D1541" s="3"/>
      <c r="E1541" s="3"/>
      <c r="F1541" s="3"/>
      <c r="G1541" s="3"/>
      <c r="H1541" s="3"/>
      <c r="I1541" s="3"/>
      <c r="J1541" s="3"/>
      <c r="K1541" s="3"/>
      <c r="L1541" s="3"/>
      <c r="M1541" s="3"/>
      <c r="N1541" s="3"/>
      <c r="O1541" s="3"/>
    </row>
    <row r="1542" spans="1:15" ht="12.75">
      <c r="A1542" s="5"/>
      <c r="B1542" s="3"/>
      <c r="C1542" s="3"/>
      <c r="D1542" s="3"/>
      <c r="E1542" s="3"/>
      <c r="F1542" s="3"/>
      <c r="G1542" s="3"/>
      <c r="H1542" s="3"/>
      <c r="I1542" s="3"/>
      <c r="J1542" s="3"/>
      <c r="K1542" s="3"/>
      <c r="L1542" s="3"/>
      <c r="M1542" s="3"/>
      <c r="N1542" s="3"/>
      <c r="O1542" s="3"/>
    </row>
    <row r="1543" spans="1:15" ht="12.75">
      <c r="A1543" s="5"/>
      <c r="B1543" s="3"/>
      <c r="C1543" s="3"/>
      <c r="D1543" s="3"/>
      <c r="E1543" s="3"/>
      <c r="F1543" s="3"/>
      <c r="G1543" s="3"/>
      <c r="H1543" s="3"/>
      <c r="I1543" s="3"/>
      <c r="J1543" s="3"/>
      <c r="K1543" s="3"/>
      <c r="L1543" s="3"/>
      <c r="M1543" s="3"/>
      <c r="N1543" s="3"/>
      <c r="O1543" s="3"/>
    </row>
    <row r="1544" spans="1:15" ht="12.75">
      <c r="A1544" s="5"/>
      <c r="B1544" s="3"/>
      <c r="C1544" s="3"/>
      <c r="D1544" s="3"/>
      <c r="E1544" s="3"/>
      <c r="F1544" s="3"/>
      <c r="G1544" s="3"/>
      <c r="H1544" s="3"/>
      <c r="I1544" s="3"/>
      <c r="J1544" s="3"/>
      <c r="K1544" s="3"/>
      <c r="L1544" s="3"/>
      <c r="M1544" s="3"/>
      <c r="N1544" s="3"/>
      <c r="O1544" s="3"/>
    </row>
    <row r="1545" spans="1:15" ht="12.75">
      <c r="A1545" s="5"/>
      <c r="B1545" s="3"/>
      <c r="C1545" s="3"/>
      <c r="D1545" s="3"/>
      <c r="E1545" s="3"/>
      <c r="F1545" s="3"/>
      <c r="G1545" s="3"/>
      <c r="H1545" s="3"/>
      <c r="I1545" s="3"/>
      <c r="J1545" s="3"/>
      <c r="K1545" s="3"/>
      <c r="L1545" s="3"/>
      <c r="M1545" s="3"/>
      <c r="N1545" s="3"/>
      <c r="O1545" s="3"/>
    </row>
    <row r="1546" spans="1:15" ht="12.75">
      <c r="A1546" s="5"/>
      <c r="B1546" s="3"/>
      <c r="C1546" s="3"/>
      <c r="D1546" s="3"/>
      <c r="E1546" s="3"/>
      <c r="F1546" s="3"/>
      <c r="G1546" s="3"/>
      <c r="H1546" s="3"/>
      <c r="I1546" s="3"/>
      <c r="J1546" s="3"/>
      <c r="K1546" s="3"/>
      <c r="L1546" s="3"/>
      <c r="M1546" s="3"/>
      <c r="N1546" s="3"/>
      <c r="O1546" s="3"/>
    </row>
    <row r="1547" spans="1:15" ht="12.75">
      <c r="A1547" s="5"/>
      <c r="B1547" s="3"/>
      <c r="C1547" s="3"/>
      <c r="D1547" s="3"/>
      <c r="E1547" s="3"/>
      <c r="F1547" s="3"/>
      <c r="G1547" s="3"/>
      <c r="H1547" s="3"/>
      <c r="I1547" s="3"/>
      <c r="J1547" s="3"/>
      <c r="K1547" s="3"/>
      <c r="L1547" s="3"/>
      <c r="M1547" s="3"/>
      <c r="N1547" s="3"/>
      <c r="O1547" s="3"/>
    </row>
    <row r="1548" spans="1:15" ht="12.75">
      <c r="A1548" s="5"/>
      <c r="B1548" s="3"/>
      <c r="C1548" s="3"/>
      <c r="D1548" s="3"/>
      <c r="E1548" s="3"/>
      <c r="F1548" s="3"/>
      <c r="G1548" s="3"/>
      <c r="H1548" s="3"/>
      <c r="I1548" s="3"/>
      <c r="J1548" s="3"/>
      <c r="K1548" s="3"/>
      <c r="L1548" s="3"/>
      <c r="M1548" s="3"/>
      <c r="N1548" s="3"/>
      <c r="O1548" s="3"/>
    </row>
    <row r="1549" spans="1:15" ht="12.75">
      <c r="A1549" s="5"/>
      <c r="B1549" s="3"/>
      <c r="C1549" s="3"/>
      <c r="D1549" s="3"/>
      <c r="E1549" s="3"/>
      <c r="F1549" s="3"/>
      <c r="G1549" s="3"/>
      <c r="H1549" s="3"/>
      <c r="I1549" s="3"/>
      <c r="J1549" s="3"/>
      <c r="K1549" s="3"/>
      <c r="L1549" s="3"/>
      <c r="M1549" s="3"/>
      <c r="N1549" s="3"/>
      <c r="O1549" s="3"/>
    </row>
    <row r="1550" spans="1:15" ht="12.75">
      <c r="A1550" s="5"/>
      <c r="B1550" s="3"/>
      <c r="C1550" s="3"/>
      <c r="D1550" s="3"/>
      <c r="E1550" s="3"/>
      <c r="F1550" s="3"/>
      <c r="G1550" s="3"/>
      <c r="H1550" s="3"/>
      <c r="I1550" s="3"/>
      <c r="J1550" s="3"/>
      <c r="K1550" s="3"/>
      <c r="L1550" s="3"/>
      <c r="M1550" s="3"/>
      <c r="N1550" s="3"/>
      <c r="O1550" s="3"/>
    </row>
    <row r="1551" spans="1:15" ht="12.75">
      <c r="A1551" s="5"/>
      <c r="B1551" s="3"/>
      <c r="C1551" s="3"/>
      <c r="E1551" s="3"/>
      <c r="F1551" s="3"/>
      <c r="G1551" s="3"/>
      <c r="H1551" s="3"/>
      <c r="I1551" s="3"/>
      <c r="J1551" s="3"/>
      <c r="K1551" s="3"/>
      <c r="L1551" s="3"/>
      <c r="M1551" s="3"/>
      <c r="N1551" s="3"/>
      <c r="O1551" s="3"/>
    </row>
    <row r="1552" spans="1:15" ht="12.75">
      <c r="A1552" s="5"/>
      <c r="B1552" s="3"/>
      <c r="C1552" s="3"/>
      <c r="F1552" s="3"/>
      <c r="G1552" s="3"/>
      <c r="H1552" s="3"/>
      <c r="I1552" s="3"/>
      <c r="J1552" s="3"/>
      <c r="K1552" s="3"/>
      <c r="L1552" s="3"/>
      <c r="M1552" s="3"/>
      <c r="N1552" s="3"/>
      <c r="O1552" s="3"/>
    </row>
    <row r="1553" spans="1:15" ht="12.75">
      <c r="A1553" s="5"/>
      <c r="B1553" s="3"/>
      <c r="C1553" s="3"/>
      <c r="F1553" s="3"/>
      <c r="G1553" s="3"/>
      <c r="H1553" s="3"/>
      <c r="I1553" s="3"/>
      <c r="J1553" s="3"/>
      <c r="K1553" s="3"/>
      <c r="L1553" s="3"/>
      <c r="M1553" s="3"/>
      <c r="N1553" s="3"/>
      <c r="O1553" s="3"/>
    </row>
    <row r="1554" spans="1:15" ht="12.75">
      <c r="A1554" s="5"/>
      <c r="B1554" s="3"/>
      <c r="C1554" s="3"/>
      <c r="F1554" s="3"/>
      <c r="G1554" s="3"/>
      <c r="H1554" s="3"/>
      <c r="I1554" s="3"/>
      <c r="J1554" s="3"/>
      <c r="K1554" s="3"/>
      <c r="L1554" s="3"/>
      <c r="M1554" s="3"/>
      <c r="N1554" s="3"/>
      <c r="O1554" s="3"/>
    </row>
    <row r="1555" spans="1:15" ht="12.75">
      <c r="A1555" s="5"/>
      <c r="B1555" s="3"/>
      <c r="C1555" s="3"/>
      <c r="F1555" s="3"/>
      <c r="G1555" s="3"/>
      <c r="H1555" s="3"/>
      <c r="I1555" s="3"/>
      <c r="J1555" s="3"/>
      <c r="K1555" s="3"/>
      <c r="L1555" s="3"/>
      <c r="M1555" s="3"/>
      <c r="N1555" s="3"/>
      <c r="O1555" s="3"/>
    </row>
    <row r="1556" spans="1:15" ht="12.75">
      <c r="A1556" s="5"/>
      <c r="B1556" s="3"/>
      <c r="C1556" s="3"/>
      <c r="F1556" s="3"/>
      <c r="G1556" s="3"/>
      <c r="H1556" s="3"/>
      <c r="I1556" s="3"/>
      <c r="J1556" s="3"/>
      <c r="K1556" s="3"/>
      <c r="L1556" s="3"/>
      <c r="M1556" s="3"/>
      <c r="N1556" s="3"/>
      <c r="O1556" s="3"/>
    </row>
    <row r="1557" spans="1:15" ht="12.75">
      <c r="A1557" s="5"/>
      <c r="B1557" s="3"/>
      <c r="C1557" s="3"/>
      <c r="F1557" s="3"/>
      <c r="G1557" s="3"/>
      <c r="H1557" s="3"/>
      <c r="I1557" s="3"/>
      <c r="J1557" s="3"/>
      <c r="K1557" s="3"/>
      <c r="L1557" s="3"/>
      <c r="M1557" s="3"/>
      <c r="N1557" s="3"/>
      <c r="O1557" s="3"/>
    </row>
    <row r="1558" spans="1:15" ht="12.75">
      <c r="A1558" s="5"/>
      <c r="B1558" s="3"/>
      <c r="C1558" s="3"/>
      <c r="F1558" s="3"/>
      <c r="G1558" s="3"/>
      <c r="H1558" s="3"/>
      <c r="I1558" s="3"/>
      <c r="J1558" s="3"/>
      <c r="K1558" s="3"/>
      <c r="L1558" s="3"/>
      <c r="M1558" s="3"/>
      <c r="N1558" s="3"/>
      <c r="O1558" s="3"/>
    </row>
    <row r="1559" spans="1:15" ht="12.75">
      <c r="A1559" s="5"/>
      <c r="B1559" s="3"/>
      <c r="C1559" s="3"/>
      <c r="F1559" s="3"/>
      <c r="G1559" s="3"/>
      <c r="H1559" s="3"/>
      <c r="I1559" s="3"/>
      <c r="J1559" s="3"/>
      <c r="K1559" s="3"/>
      <c r="L1559" s="3"/>
      <c r="M1559" s="3"/>
      <c r="N1559" s="3"/>
      <c r="O1559" s="3"/>
    </row>
    <row r="1560" spans="1:15" ht="12.75">
      <c r="A1560" s="5"/>
      <c r="B1560" s="3"/>
      <c r="C1560" s="3"/>
      <c r="G1560" s="3"/>
      <c r="H1560" s="3"/>
      <c r="I1560" s="3"/>
      <c r="J1560" s="3"/>
      <c r="K1560" s="3"/>
      <c r="L1560" s="3"/>
      <c r="M1560" s="3"/>
      <c r="N1560" s="3"/>
      <c r="O1560" s="3"/>
    </row>
    <row r="1561" spans="1:15" ht="12.75">
      <c r="A1561" s="5"/>
      <c r="B1561" s="3"/>
      <c r="C1561" s="3"/>
      <c r="G1561" s="3"/>
      <c r="H1561" s="3"/>
      <c r="I1561" s="3"/>
      <c r="J1561" s="3"/>
      <c r="K1561" s="3"/>
      <c r="L1561" s="3"/>
      <c r="M1561" s="3"/>
      <c r="N1561" s="3"/>
      <c r="O1561" s="3"/>
    </row>
    <row r="1562" spans="1:15" ht="12.75">
      <c r="A1562" s="5"/>
      <c r="B1562" s="3"/>
      <c r="C1562" s="3"/>
      <c r="G1562" s="3"/>
      <c r="H1562" s="3"/>
      <c r="I1562" s="3"/>
      <c r="J1562" s="3"/>
      <c r="K1562" s="3"/>
      <c r="L1562" s="3"/>
      <c r="M1562" s="3"/>
      <c r="N1562" s="3"/>
      <c r="O1562" s="3"/>
    </row>
    <row r="1563" spans="1:15" ht="12.75">
      <c r="A1563" s="5"/>
      <c r="B1563" s="3"/>
      <c r="C1563" s="3"/>
      <c r="G1563" s="3"/>
      <c r="H1563" s="3"/>
      <c r="I1563" s="3"/>
      <c r="J1563" s="3"/>
      <c r="K1563" s="3"/>
      <c r="L1563" s="3"/>
      <c r="M1563" s="3"/>
      <c r="N1563" s="3"/>
      <c r="O1563" s="3"/>
    </row>
    <row r="1564" spans="1:15" ht="12.75">
      <c r="A1564" s="5"/>
      <c r="B1564" s="3"/>
      <c r="C1564" s="3"/>
      <c r="G1564" s="3"/>
      <c r="H1564" s="3"/>
      <c r="I1564" s="3"/>
      <c r="J1564" s="3"/>
      <c r="K1564" s="3"/>
      <c r="L1564" s="3"/>
      <c r="M1564" s="3"/>
      <c r="N1564" s="3"/>
      <c r="O1564" s="3"/>
    </row>
    <row r="1565" spans="1:15" ht="12.75">
      <c r="A1565" s="5"/>
      <c r="B1565" s="3"/>
      <c r="C1565" s="3"/>
      <c r="G1565" s="3"/>
      <c r="H1565" s="3"/>
      <c r="I1565" s="3"/>
      <c r="J1565" s="3"/>
      <c r="K1565" s="3"/>
      <c r="L1565" s="3"/>
      <c r="M1565" s="3"/>
      <c r="N1565" s="3"/>
      <c r="O1565" s="3"/>
    </row>
  </sheetData>
  <sheetProtection/>
  <mergeCells count="3">
    <mergeCell ref="B6:C6"/>
    <mergeCell ref="F6:G6"/>
    <mergeCell ref="F8:H8"/>
  </mergeCells>
  <hyperlinks>
    <hyperlink ref="A550" r:id="rId1" display="   G0KSC LFA = G0KSC"/>
    <hyperlink ref="D536" r:id="rId2" display="M2inc = M2inc"/>
    <hyperlink ref="A544" r:id="rId3" display="   DK7ZB = DK7ZB"/>
    <hyperlink ref="A553" r:id="rId4" display="   I0JXX = I0JXX"/>
    <hyperlink ref="A549" r:id="rId5" display="   Flexa = FlexaYagi"/>
    <hyperlink ref="A552" r:id="rId6" display="   HG = HYGAIN"/>
    <hyperlink ref="A535" r:id="rId7" display="   CC = Cushcraft"/>
    <hyperlink ref="A533" r:id="rId8" display="   BVO = Eagle/DJ9BV"/>
    <hyperlink ref="A542" r:id="rId9" display="   DJ9BV = DJ9BV"/>
    <hyperlink ref="A543" r:id="rId10" display="   DJ9BV OPT = DJ9BV"/>
    <hyperlink ref="A539" r:id="rId11" display="http://www.ct1ffu.com/site/"/>
    <hyperlink ref="A556" r:id="rId12" display="   WiMo = WiMo"/>
    <hyperlink ref="A551" r:id="rId13" display="   G4CQM = G4CQM"/>
    <hyperlink ref="A531" r:id="rId14" display="   Dual = Dual"/>
    <hyperlink ref="A545" r:id="rId15" display="   Dual=Antennas-Amplifiers"/>
    <hyperlink ref="A541" r:id="rId16" display="DG7YBN = DG7YBN"/>
    <hyperlink ref="A529" r:id="rId17" display="7Arrays = 7Arrays"/>
    <hyperlink ref="A555" r:id="rId18" display="InnoVAntennas = G0KSC"/>
    <hyperlink ref="E541" r:id="rId19" display="R3RAV"/>
    <hyperlink ref="D549" r:id="rId20" display="YU7EF = YU7EF"/>
    <hyperlink ref="E539:G539" r:id="rId21" display="PA144-Antennas=Antenna-Amplifiers"/>
    <hyperlink ref="A532" r:id="rId22" display="   Dual = Dual"/>
    <hyperlink ref="A546" r:id="rId23" display="EAntenna = Eantenna"/>
    <hyperlink ref="A548" r:id="rId24" display="   F9FT = F9FT"/>
  </hyperlinks>
  <printOptions/>
  <pageMargins left="0.75" right="0.75" top="1" bottom="1" header="0.5" footer="0.5"/>
  <pageSetup horizontalDpi="300" verticalDpi="300" orientation="portrait" r:id="rId25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4"/>
  <dimension ref="A1:AE2135"/>
  <sheetViews>
    <sheetView zoomScalePageLayoutView="0" workbookViewId="0" topLeftCell="A1">
      <pane ySplit="10" topLeftCell="BM11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5.7109375" style="3" customWidth="1"/>
    <col min="2" max="2" width="7.7109375" style="40" customWidth="1"/>
    <col min="3" max="3" width="6.7109375" style="3" customWidth="1"/>
    <col min="4" max="5" width="6.7109375" style="227" customWidth="1"/>
    <col min="6" max="6" width="6.7109375" style="3" customWidth="1"/>
    <col min="7" max="7" width="10.8515625" style="40" customWidth="1"/>
    <col min="8" max="8" width="6.7109375" style="30" customWidth="1"/>
    <col min="9" max="9" width="8.421875" style="40" customWidth="1"/>
    <col min="10" max="10" width="9.140625" style="3" customWidth="1"/>
    <col min="11" max="11" width="6.7109375" style="3" customWidth="1"/>
    <col min="12" max="12" width="6.7109375" style="40" customWidth="1"/>
    <col min="13" max="13" width="9.00390625" style="3" bestFit="1" customWidth="1"/>
    <col min="14" max="15" width="6.7109375" style="3" customWidth="1"/>
    <col min="16" max="16" width="6.7109375" style="40" customWidth="1"/>
    <col min="17" max="17" width="6.7109375" style="3" customWidth="1"/>
    <col min="18" max="18" width="7.7109375" style="3" customWidth="1"/>
    <col min="19" max="20" width="7.7109375" style="30" customWidth="1"/>
    <col min="21" max="21" width="7.140625" style="30" customWidth="1"/>
    <col min="22" max="22" width="11.8515625" style="3" customWidth="1"/>
    <col min="23" max="23" width="14.7109375" style="3" customWidth="1"/>
    <col min="24" max="24" width="10.7109375" style="3" customWidth="1"/>
    <col min="25" max="25" width="11.140625" style="11" hidden="1" customWidth="1"/>
    <col min="26" max="26" width="9.140625" style="3" hidden="1" customWidth="1"/>
    <col min="27" max="27" width="10.421875" style="11" hidden="1" customWidth="1"/>
    <col min="28" max="28" width="9.140625" style="11" hidden="1" customWidth="1"/>
    <col min="29" max="29" width="8.7109375" style="293" hidden="1" customWidth="1"/>
    <col min="30" max="16384" width="9.140625" style="3" customWidth="1"/>
  </cols>
  <sheetData>
    <row r="1" spans="3:23" ht="12.75">
      <c r="C1" s="97"/>
      <c r="D1" s="243"/>
      <c r="E1" s="97"/>
      <c r="W1" s="34" t="s">
        <v>110</v>
      </c>
    </row>
    <row r="2" spans="2:29" ht="12.75">
      <c r="B2" s="192" t="s">
        <v>1325</v>
      </c>
      <c r="C2" s="113"/>
      <c r="D2" s="45"/>
      <c r="E2" s="244"/>
      <c r="F2" s="235"/>
      <c r="G2" s="218"/>
      <c r="H2" s="182" t="s">
        <v>1294</v>
      </c>
      <c r="I2" s="423"/>
      <c r="J2" s="181"/>
      <c r="K2" s="181"/>
      <c r="Q2" s="39"/>
      <c r="S2" s="46"/>
      <c r="T2" s="10"/>
      <c r="U2" s="46"/>
      <c r="V2" s="172"/>
      <c r="W2" t="s">
        <v>1147</v>
      </c>
      <c r="Y2" s="295"/>
      <c r="Z2" s="224"/>
      <c r="AA2" s="323"/>
      <c r="AB2" s="323"/>
      <c r="AC2" s="172"/>
    </row>
    <row r="3" spans="2:29" ht="12.75">
      <c r="B3" s="193" t="s">
        <v>707</v>
      </c>
      <c r="C3" s="229"/>
      <c r="D3" s="245"/>
      <c r="E3" s="45"/>
      <c r="G3" s="151"/>
      <c r="H3" t="s">
        <v>1049</v>
      </c>
      <c r="I3" s="39"/>
      <c r="J3" s="113"/>
      <c r="K3" s="45"/>
      <c r="L3" s="45"/>
      <c r="M3" s="264">
        <v>29700</v>
      </c>
      <c r="N3" s="242" t="s">
        <v>986</v>
      </c>
      <c r="O3" s="115"/>
      <c r="R3" s="10"/>
      <c r="S3" s="46"/>
      <c r="T3" s="172"/>
      <c r="U3" s="46"/>
      <c r="W3" t="s">
        <v>56</v>
      </c>
      <c r="Y3" s="295"/>
      <c r="Z3" s="224"/>
      <c r="AA3" s="323"/>
      <c r="AB3" s="323"/>
      <c r="AC3" s="172"/>
    </row>
    <row r="4" spans="3:23" ht="12.75">
      <c r="C4" s="97"/>
      <c r="D4" s="40"/>
      <c r="E4" s="243"/>
      <c r="H4" s="3" t="s">
        <v>1050</v>
      </c>
      <c r="L4" s="246"/>
      <c r="M4" s="272">
        <v>100600</v>
      </c>
      <c r="N4" s="180" t="s">
        <v>986</v>
      </c>
      <c r="W4" t="s">
        <v>645</v>
      </c>
    </row>
    <row r="5" spans="4:23" ht="12.75">
      <c r="D5" s="33"/>
      <c r="E5" s="33"/>
      <c r="H5" s="3" t="s">
        <v>1051</v>
      </c>
      <c r="M5" s="281">
        <v>270800</v>
      </c>
      <c r="N5" s="180" t="s">
        <v>986</v>
      </c>
      <c r="W5" s="34" t="s">
        <v>646</v>
      </c>
    </row>
    <row r="6" spans="1:25" ht="16.5" customHeight="1">
      <c r="A6" s="97"/>
      <c r="B6" s="273"/>
      <c r="C6" s="274"/>
      <c r="D6" s="274" t="s">
        <v>154</v>
      </c>
      <c r="E6" s="275"/>
      <c r="F6" s="276">
        <v>5640</v>
      </c>
      <c r="G6" s="273" t="s">
        <v>986</v>
      </c>
      <c r="H6" s="277" t="s">
        <v>490</v>
      </c>
      <c r="I6" s="273"/>
      <c r="J6" s="274"/>
      <c r="K6" s="274"/>
      <c r="L6" s="273"/>
      <c r="M6" s="282">
        <v>100600</v>
      </c>
      <c r="N6" s="278" t="s">
        <v>986</v>
      </c>
      <c r="O6" s="418" t="s">
        <v>1055</v>
      </c>
      <c r="P6" s="418"/>
      <c r="Q6" s="418"/>
      <c r="R6" s="416">
        <v>0.75</v>
      </c>
      <c r="S6" s="421" t="s">
        <v>1004</v>
      </c>
      <c r="T6" s="98"/>
      <c r="U6" s="98"/>
      <c r="V6" s="97"/>
      <c r="W6" s="3" t="s">
        <v>57</v>
      </c>
      <c r="X6" s="97"/>
      <c r="Y6" s="317"/>
    </row>
    <row r="7" spans="1:29" s="2" customFormat="1" ht="12.75" customHeight="1">
      <c r="A7" s="284"/>
      <c r="B7" s="477"/>
      <c r="C7" s="478"/>
      <c r="D7" s="477" t="s">
        <v>417</v>
      </c>
      <c r="E7" s="480"/>
      <c r="F7" s="480"/>
      <c r="G7" s="480"/>
      <c r="H7" s="480"/>
      <c r="I7" s="480"/>
      <c r="J7" s="480"/>
      <c r="K7" s="480"/>
      <c r="L7" s="478"/>
      <c r="M7" s="481" t="s">
        <v>353</v>
      </c>
      <c r="N7" s="482"/>
      <c r="O7" s="483"/>
      <c r="P7" s="483"/>
      <c r="Q7" s="484"/>
      <c r="R7" s="347"/>
      <c r="S7" s="348" t="s">
        <v>397</v>
      </c>
      <c r="T7" s="279" t="s">
        <v>398</v>
      </c>
      <c r="U7" s="279"/>
      <c r="V7" s="280" t="s">
        <v>399</v>
      </c>
      <c r="W7" s="283"/>
      <c r="X7" s="78"/>
      <c r="Y7" s="318"/>
      <c r="Z7" s="306" t="s">
        <v>547</v>
      </c>
      <c r="AA7" s="296"/>
      <c r="AB7" s="296"/>
      <c r="AC7" s="304"/>
    </row>
    <row r="8" spans="1:29" s="2" customFormat="1" ht="12.75" customHeight="1">
      <c r="A8" s="285"/>
      <c r="B8" s="195"/>
      <c r="C8" s="179" t="s">
        <v>129</v>
      </c>
      <c r="D8" s="477"/>
      <c r="E8" s="478"/>
      <c r="F8" s="247" t="s">
        <v>1071</v>
      </c>
      <c r="G8" s="219"/>
      <c r="H8" s="183"/>
      <c r="I8" s="219"/>
      <c r="J8" s="174"/>
      <c r="K8" s="226" t="s">
        <v>131</v>
      </c>
      <c r="L8" s="222" t="s">
        <v>132</v>
      </c>
      <c r="M8" s="479" t="s">
        <v>252</v>
      </c>
      <c r="N8" s="479"/>
      <c r="O8" s="221" t="s">
        <v>130</v>
      </c>
      <c r="P8" s="225" t="s">
        <v>131</v>
      </c>
      <c r="Q8" s="223" t="s">
        <v>132</v>
      </c>
      <c r="R8" s="175" t="s">
        <v>804</v>
      </c>
      <c r="S8" s="176" t="s">
        <v>833</v>
      </c>
      <c r="T8" s="177" t="s">
        <v>1223</v>
      </c>
      <c r="U8" s="361"/>
      <c r="V8" s="178"/>
      <c r="W8" s="74"/>
      <c r="X8" s="104" t="s">
        <v>1226</v>
      </c>
      <c r="Y8" s="319"/>
      <c r="Z8" s="391" t="s">
        <v>561</v>
      </c>
      <c r="AA8" s="324"/>
      <c r="AB8" s="297"/>
      <c r="AC8" s="305"/>
    </row>
    <row r="9" spans="1:29" s="2" customFormat="1" ht="12.75" customHeight="1">
      <c r="A9" s="75" t="s">
        <v>133</v>
      </c>
      <c r="B9" s="163" t="s">
        <v>1036</v>
      </c>
      <c r="C9" s="76" t="s">
        <v>134</v>
      </c>
      <c r="D9" s="76" t="s">
        <v>135</v>
      </c>
      <c r="E9" s="76" t="s">
        <v>136</v>
      </c>
      <c r="F9" s="76" t="s">
        <v>270</v>
      </c>
      <c r="G9" s="163" t="s">
        <v>272</v>
      </c>
      <c r="H9" s="77" t="s">
        <v>271</v>
      </c>
      <c r="I9" s="163" t="s">
        <v>1054</v>
      </c>
      <c r="J9" s="76" t="s">
        <v>476</v>
      </c>
      <c r="K9" s="76" t="s">
        <v>270</v>
      </c>
      <c r="L9" s="163" t="s">
        <v>270</v>
      </c>
      <c r="M9" s="76" t="s">
        <v>135</v>
      </c>
      <c r="N9" s="76" t="s">
        <v>136</v>
      </c>
      <c r="O9" s="76" t="s">
        <v>270</v>
      </c>
      <c r="P9" s="163" t="s">
        <v>270</v>
      </c>
      <c r="Q9" s="76" t="s">
        <v>270</v>
      </c>
      <c r="R9" s="76" t="s">
        <v>139</v>
      </c>
      <c r="S9" s="77" t="s">
        <v>805</v>
      </c>
      <c r="T9" s="77" t="s">
        <v>806</v>
      </c>
      <c r="U9" s="77" t="s">
        <v>140</v>
      </c>
      <c r="V9" s="76" t="s">
        <v>141</v>
      </c>
      <c r="W9" s="78" t="s">
        <v>829</v>
      </c>
      <c r="X9" s="104" t="s">
        <v>758</v>
      </c>
      <c r="Y9" s="319"/>
      <c r="Z9" s="392" t="s">
        <v>272</v>
      </c>
      <c r="AA9" s="401"/>
      <c r="AB9" s="402" t="s">
        <v>746</v>
      </c>
      <c r="AC9" s="396"/>
    </row>
    <row r="10" spans="1:29" s="2" customFormat="1" ht="12.75" customHeight="1">
      <c r="A10" s="79" t="s">
        <v>142</v>
      </c>
      <c r="B10" s="196" t="s">
        <v>1264</v>
      </c>
      <c r="C10" s="80" t="s">
        <v>1088</v>
      </c>
      <c r="D10" s="80" t="s">
        <v>1263</v>
      </c>
      <c r="E10" s="80" t="s">
        <v>1263</v>
      </c>
      <c r="F10" s="81" t="s">
        <v>143</v>
      </c>
      <c r="G10" s="220" t="s">
        <v>275</v>
      </c>
      <c r="H10" s="82" t="s">
        <v>275</v>
      </c>
      <c r="I10" s="220" t="s">
        <v>145</v>
      </c>
      <c r="J10" s="80" t="s">
        <v>145</v>
      </c>
      <c r="K10" s="81" t="s">
        <v>143</v>
      </c>
      <c r="L10" s="164" t="s">
        <v>144</v>
      </c>
      <c r="M10" s="80" t="s">
        <v>1263</v>
      </c>
      <c r="N10" s="80" t="s">
        <v>1263</v>
      </c>
      <c r="O10" s="81" t="s">
        <v>143</v>
      </c>
      <c r="P10" s="164" t="s">
        <v>143</v>
      </c>
      <c r="Q10" s="81" t="s">
        <v>143</v>
      </c>
      <c r="R10" s="80" t="s">
        <v>145</v>
      </c>
      <c r="S10" s="82" t="s">
        <v>145</v>
      </c>
      <c r="T10" s="82" t="s">
        <v>145</v>
      </c>
      <c r="U10" s="82" t="s">
        <v>146</v>
      </c>
      <c r="V10" s="80" t="s">
        <v>147</v>
      </c>
      <c r="W10" s="83" t="s">
        <v>830</v>
      </c>
      <c r="X10" s="80" t="s">
        <v>759</v>
      </c>
      <c r="Y10" s="319"/>
      <c r="Z10" s="393" t="s">
        <v>434</v>
      </c>
      <c r="AA10" s="403" t="s">
        <v>1</v>
      </c>
      <c r="AB10" s="404" t="s">
        <v>747</v>
      </c>
      <c r="AC10" s="399" t="s">
        <v>2</v>
      </c>
    </row>
    <row r="11" spans="2:29" s="2" customFormat="1" ht="12.75" customHeight="1">
      <c r="B11" s="127"/>
      <c r="C11" s="1"/>
      <c r="D11" s="236"/>
      <c r="E11" s="236"/>
      <c r="F11" s="1"/>
      <c r="G11" s="127"/>
      <c r="H11" s="28"/>
      <c r="I11" s="127"/>
      <c r="J11" s="1"/>
      <c r="K11" s="1"/>
      <c r="L11" s="127"/>
      <c r="M11" s="1"/>
      <c r="N11" s="1"/>
      <c r="O11" s="1"/>
      <c r="P11" s="127"/>
      <c r="Q11" s="1"/>
      <c r="R11" s="1"/>
      <c r="S11" s="28"/>
      <c r="T11" s="28"/>
      <c r="U11" s="28"/>
      <c r="V11" s="1"/>
      <c r="W11" s="1"/>
      <c r="X11" s="1"/>
      <c r="Y11" s="320"/>
      <c r="AA11" s="322"/>
      <c r="AB11" s="322"/>
      <c r="AC11" s="333"/>
    </row>
    <row r="12" spans="1:29" s="2" customFormat="1" ht="12.75" customHeight="1">
      <c r="A12" s="58" t="s">
        <v>1409</v>
      </c>
      <c r="B12" s="137">
        <v>0</v>
      </c>
      <c r="C12" s="137">
        <v>-2.15</v>
      </c>
      <c r="D12" s="137" t="s">
        <v>1403</v>
      </c>
      <c r="E12" s="137" t="s">
        <v>1404</v>
      </c>
      <c r="F12" s="137" t="s">
        <v>1405</v>
      </c>
      <c r="G12" s="86">
        <f aca="true" t="shared" si="0" ref="G12:G75">(Y12/9000*M$6+(1-Y12/9000)*F$6)*AC12+290*(1-AC12)</f>
        <v>53118.63551714532</v>
      </c>
      <c r="H12" s="400">
        <f>290*(1-AC12)</f>
        <v>0.007000000000007001</v>
      </c>
      <c r="I12" s="427">
        <f>C12+2.15-10*LOG((Y12/9000*M$6+(1-Y12/9000)*F$6)*AC12+290*(1-AC12))</f>
        <v>-47.25246910580868</v>
      </c>
      <c r="J12" s="228">
        <f>C12+2.15-10*LOG((Y12/9000*M$6+(1-Y12/9000)*F$6)*AC12+290*(10^(0.1*R$6)-1)+290*(1-AC12))</f>
        <v>-47.25693623496699</v>
      </c>
      <c r="K12" s="86" t="s">
        <v>1398</v>
      </c>
      <c r="L12" s="86" t="s">
        <v>1398</v>
      </c>
      <c r="M12" s="86" t="s">
        <v>1398</v>
      </c>
      <c r="N12" s="86" t="s">
        <v>1398</v>
      </c>
      <c r="O12" s="86" t="s">
        <v>1398</v>
      </c>
      <c r="P12" s="86" t="s">
        <v>1398</v>
      </c>
      <c r="Q12" s="86" t="s">
        <v>1398</v>
      </c>
      <c r="R12" s="86" t="s">
        <v>1398</v>
      </c>
      <c r="S12" s="87" t="s">
        <v>1398</v>
      </c>
      <c r="T12" s="86" t="s">
        <v>1398</v>
      </c>
      <c r="U12" s="87" t="s">
        <v>1398</v>
      </c>
      <c r="V12" s="86" t="s">
        <v>1398</v>
      </c>
      <c r="W12" s="189" t="s">
        <v>1398</v>
      </c>
      <c r="X12" s="85" t="s">
        <v>872</v>
      </c>
      <c r="Y12" s="326">
        <v>4499.991538510762</v>
      </c>
      <c r="Z12" s="326">
        <v>5349.871</v>
      </c>
      <c r="AA12" s="326">
        <v>5349.993137765395</v>
      </c>
      <c r="AB12" s="326">
        <f aca="true" t="shared" si="1" ref="AB12:AB46">(AA12-1700)*1.232876712</f>
        <v>4499.991538510762</v>
      </c>
      <c r="AC12" s="334">
        <v>0.9999758620689655</v>
      </c>
    </row>
    <row r="13" spans="1:29" s="234" customFormat="1" ht="12.75" customHeight="1">
      <c r="A13" s="362" t="s">
        <v>731</v>
      </c>
      <c r="B13" s="230">
        <v>0.4</v>
      </c>
      <c r="C13" s="233">
        <v>4.48</v>
      </c>
      <c r="D13" s="230">
        <v>5.39</v>
      </c>
      <c r="E13" s="233">
        <v>3.34</v>
      </c>
      <c r="F13" s="230">
        <v>11.11</v>
      </c>
      <c r="G13" s="86">
        <f t="shared" si="0"/>
        <v>17664.51384080906</v>
      </c>
      <c r="H13" s="191">
        <f>290*(1-AC13)</f>
        <v>1.822999999999988</v>
      </c>
      <c r="I13" s="427">
        <f>F13+2.15-10*LOG((Y13/9000*M$6+(1-Y13/9000)*F$6)*AC13+290*(1-AC13))</f>
        <v>-29.211016893701085</v>
      </c>
      <c r="J13" s="228">
        <f>F13+2.15-10*LOG((Y13/9000*M$6+(1-Y13/9000)*F$6)*AC13+290*(10^(0.1*R$6)-1)+290*(1-AC13))</f>
        <v>-29.2244360735801</v>
      </c>
      <c r="K13" s="233">
        <v>7.53</v>
      </c>
      <c r="L13" s="230">
        <v>7.91</v>
      </c>
      <c r="M13" s="230">
        <v>4.04</v>
      </c>
      <c r="N13" s="233">
        <v>2.51</v>
      </c>
      <c r="O13" s="230">
        <v>9.68</v>
      </c>
      <c r="P13" s="230">
        <v>7.01</v>
      </c>
      <c r="Q13" s="233">
        <v>7.05</v>
      </c>
      <c r="R13" s="233">
        <v>6.6</v>
      </c>
      <c r="S13" s="232" t="s">
        <v>823</v>
      </c>
      <c r="T13" s="232" t="s">
        <v>823</v>
      </c>
      <c r="U13" s="232">
        <v>50.33</v>
      </c>
      <c r="V13" s="233" t="s">
        <v>245</v>
      </c>
      <c r="W13" s="233" t="s">
        <v>799</v>
      </c>
      <c r="X13" s="363" t="s">
        <v>863</v>
      </c>
      <c r="Y13" s="330">
        <v>1150.061299063125</v>
      </c>
      <c r="Z13" s="332">
        <v>2618.1</v>
      </c>
      <c r="AA13" s="330">
        <v>2632.8274983777333</v>
      </c>
      <c r="AB13" s="330">
        <f t="shared" si="1"/>
        <v>1150.061299063125</v>
      </c>
      <c r="AC13" s="364">
        <v>0.9937137931034483</v>
      </c>
    </row>
    <row r="14" spans="1:29" s="2" customFormat="1" ht="12.75" customHeight="1">
      <c r="A14" s="89" t="s">
        <v>1374</v>
      </c>
      <c r="B14" s="86">
        <v>0.41845440000000006</v>
      </c>
      <c r="C14" s="85">
        <v>5.34</v>
      </c>
      <c r="D14" s="230">
        <v>5.17</v>
      </c>
      <c r="E14" s="233">
        <v>3.715</v>
      </c>
      <c r="F14" s="86">
        <v>11.69</v>
      </c>
      <c r="G14" s="86">
        <f t="shared" si="0"/>
        <v>13790.726094175037</v>
      </c>
      <c r="H14" s="191">
        <f aca="true" t="shared" si="2" ref="H14:H77">290*(1-AC14)</f>
        <v>2.8899999999999926</v>
      </c>
      <c r="I14" s="427">
        <f aca="true" t="shared" si="3" ref="I14:I77">F14+2.15-10*LOG((Y14/9000*M$6+(1-Y14/9000)*F$6)*AC14+290*(1-AC14))</f>
        <v>-27.555871327742533</v>
      </c>
      <c r="J14" s="228">
        <f aca="true" t="shared" si="4" ref="J14:J77">F14+2.15-10*LOG((Y14/9000*M$6+(1-Y14/9000)*F$6)*AC14+290*(10^(0.1*R$6)-1)+290*(1-AC14))</f>
        <v>-27.5730524814015</v>
      </c>
      <c r="K14" s="85">
        <v>8.19</v>
      </c>
      <c r="L14" s="86">
        <v>8.52</v>
      </c>
      <c r="M14" s="86">
        <v>3.975</v>
      </c>
      <c r="N14" s="85">
        <v>2.79</v>
      </c>
      <c r="O14" s="86">
        <v>10.08</v>
      </c>
      <c r="P14" s="86">
        <v>7.63</v>
      </c>
      <c r="Q14" s="85">
        <v>7.58</v>
      </c>
      <c r="R14" s="85">
        <v>9.18</v>
      </c>
      <c r="S14" s="87" t="s">
        <v>823</v>
      </c>
      <c r="T14" s="87" t="s">
        <v>823</v>
      </c>
      <c r="U14" s="87">
        <v>28.1</v>
      </c>
      <c r="V14" s="85" t="s">
        <v>162</v>
      </c>
      <c r="W14" s="85" t="s">
        <v>862</v>
      </c>
      <c r="X14" s="206" t="s">
        <v>863</v>
      </c>
      <c r="Y14" s="326">
        <v>785.379094147509</v>
      </c>
      <c r="Z14" s="327">
        <v>2316.63</v>
      </c>
      <c r="AA14" s="326">
        <v>2337.0297098672986</v>
      </c>
      <c r="AB14" s="326">
        <f t="shared" si="1"/>
        <v>785.379094147509</v>
      </c>
      <c r="AC14" s="334">
        <v>0.9900344827586207</v>
      </c>
    </row>
    <row r="15" spans="1:29" s="2" customFormat="1" ht="12.75" customHeight="1">
      <c r="A15" s="84" t="s">
        <v>1304</v>
      </c>
      <c r="B15" s="86">
        <v>0.41845440000000006</v>
      </c>
      <c r="C15" s="86">
        <v>4.38</v>
      </c>
      <c r="D15" s="230">
        <v>5.25</v>
      </c>
      <c r="E15" s="230">
        <v>3.36</v>
      </c>
      <c r="F15" s="86">
        <v>10.98</v>
      </c>
      <c r="G15" s="86">
        <f t="shared" si="0"/>
        <v>19547.481162085012</v>
      </c>
      <c r="H15" s="191">
        <f t="shared" si="2"/>
        <v>1.4200000000000035</v>
      </c>
      <c r="I15" s="427">
        <f t="shared" si="3"/>
        <v>-29.78090803272348</v>
      </c>
      <c r="J15" s="228">
        <f t="shared" si="4"/>
        <v>-29.79303637470226</v>
      </c>
      <c r="K15" s="86">
        <v>7.44</v>
      </c>
      <c r="L15" s="86">
        <v>7.74</v>
      </c>
      <c r="M15" s="86">
        <v>3.9375</v>
      </c>
      <c r="N15" s="86">
        <v>2.52</v>
      </c>
      <c r="O15" s="86">
        <v>9.58</v>
      </c>
      <c r="P15" s="86">
        <v>7.18</v>
      </c>
      <c r="Q15" s="86">
        <v>6.95</v>
      </c>
      <c r="R15" s="87">
        <v>6.57</v>
      </c>
      <c r="S15" s="87" t="s">
        <v>823</v>
      </c>
      <c r="T15" s="87" t="s">
        <v>823</v>
      </c>
      <c r="U15" s="87">
        <v>48.9</v>
      </c>
      <c r="V15" s="85" t="s">
        <v>206</v>
      </c>
      <c r="W15" s="85" t="s">
        <v>862</v>
      </c>
      <c r="X15" s="207" t="s">
        <v>863</v>
      </c>
      <c r="Y15" s="326">
        <v>1327.0868120682014</v>
      </c>
      <c r="Z15" s="327">
        <v>2764.24</v>
      </c>
      <c r="AA15" s="326">
        <v>2776.414858964585</v>
      </c>
      <c r="AB15" s="326">
        <f t="shared" si="1"/>
        <v>1327.0868120682014</v>
      </c>
      <c r="AC15" s="334">
        <v>0.9951034482758621</v>
      </c>
    </row>
    <row r="16" spans="1:29" s="2" customFormat="1" ht="12.75" customHeight="1">
      <c r="A16" s="84" t="s">
        <v>742</v>
      </c>
      <c r="B16" s="86">
        <v>0.8369088000000001</v>
      </c>
      <c r="C16" s="86">
        <v>4.2</v>
      </c>
      <c r="D16" s="230">
        <v>5.17</v>
      </c>
      <c r="E16" s="230">
        <v>3.22</v>
      </c>
      <c r="F16" s="86">
        <v>10.85</v>
      </c>
      <c r="G16" s="86">
        <f t="shared" si="0"/>
        <v>17855.241929659565</v>
      </c>
      <c r="H16" s="191">
        <f t="shared" si="2"/>
        <v>1.4200000000000035</v>
      </c>
      <c r="I16" s="427">
        <f t="shared" si="3"/>
        <v>-29.517657390431857</v>
      </c>
      <c r="J16" s="228">
        <f t="shared" si="4"/>
        <v>-29.530933446707294</v>
      </c>
      <c r="K16" s="86">
        <v>7.25</v>
      </c>
      <c r="L16" s="86">
        <v>7.59</v>
      </c>
      <c r="M16" s="86">
        <v>3.88</v>
      </c>
      <c r="N16" s="86">
        <v>2.42</v>
      </c>
      <c r="O16" s="86">
        <v>9.24</v>
      </c>
      <c r="P16" s="86">
        <v>6.72</v>
      </c>
      <c r="Q16" s="86">
        <v>6.66</v>
      </c>
      <c r="R16" s="87">
        <v>6.37</v>
      </c>
      <c r="S16" s="87" t="s">
        <v>823</v>
      </c>
      <c r="T16" s="87" t="s">
        <v>823</v>
      </c>
      <c r="U16" s="87">
        <v>48.5</v>
      </c>
      <c r="V16" s="85" t="s">
        <v>278</v>
      </c>
      <c r="W16" s="85" t="s">
        <v>788</v>
      </c>
      <c r="X16" s="207" t="s">
        <v>863</v>
      </c>
      <c r="Y16" s="326">
        <v>1165.9126831452577</v>
      </c>
      <c r="Z16" s="327">
        <v>2634.15</v>
      </c>
      <c r="AA16" s="326">
        <v>2645.6847321366695</v>
      </c>
      <c r="AB16" s="326">
        <f t="shared" si="1"/>
        <v>1165.9126831452577</v>
      </c>
      <c r="AC16" s="334">
        <v>0.9951034482758621</v>
      </c>
    </row>
    <row r="17" spans="1:29" s="2" customFormat="1" ht="12.75" customHeight="1">
      <c r="A17" s="89" t="s">
        <v>1077</v>
      </c>
      <c r="B17" s="86">
        <v>1.2553632</v>
      </c>
      <c r="C17" s="86">
        <v>5.46</v>
      </c>
      <c r="D17" s="230">
        <v>5.609</v>
      </c>
      <c r="E17" s="230">
        <v>3.67</v>
      </c>
      <c r="F17" s="86">
        <v>11.87</v>
      </c>
      <c r="G17" s="86">
        <f t="shared" si="0"/>
        <v>13627.578546748598</v>
      </c>
      <c r="H17" s="191">
        <f t="shared" si="2"/>
        <v>2.300000000000014</v>
      </c>
      <c r="I17" s="427">
        <f t="shared" si="3"/>
        <v>-27.324186938970325</v>
      </c>
      <c r="J17" s="228">
        <f t="shared" si="4"/>
        <v>-27.3415733719203</v>
      </c>
      <c r="K17" s="86">
        <v>8.5</v>
      </c>
      <c r="L17" s="86">
        <v>8.74</v>
      </c>
      <c r="M17" s="86">
        <v>4.2075</v>
      </c>
      <c r="N17" s="86">
        <v>2.7525</v>
      </c>
      <c r="O17" s="86">
        <v>10.39</v>
      </c>
      <c r="P17" s="86">
        <v>8</v>
      </c>
      <c r="Q17" s="86">
        <v>7.87</v>
      </c>
      <c r="R17" s="87">
        <v>9.25</v>
      </c>
      <c r="S17" s="87" t="s">
        <v>823</v>
      </c>
      <c r="T17" s="87" t="s">
        <v>823</v>
      </c>
      <c r="U17" s="87">
        <v>55.02</v>
      </c>
      <c r="V17" s="85" t="s">
        <v>319</v>
      </c>
      <c r="W17" s="85" t="s">
        <v>797</v>
      </c>
      <c r="X17" s="207" t="s">
        <v>863</v>
      </c>
      <c r="Y17" s="326">
        <v>767.1424284097099</v>
      </c>
      <c r="Z17" s="327">
        <v>2306.12</v>
      </c>
      <c r="AA17" s="326">
        <v>2322.237747653806</v>
      </c>
      <c r="AB17" s="326">
        <f t="shared" si="1"/>
        <v>767.1424284097099</v>
      </c>
      <c r="AC17" s="334">
        <v>0.9920689655172413</v>
      </c>
    </row>
    <row r="18" spans="1:29" s="2" customFormat="1" ht="12.75" customHeight="1">
      <c r="A18" s="84" t="s">
        <v>865</v>
      </c>
      <c r="B18" s="86">
        <v>1.6738176000000002</v>
      </c>
      <c r="C18" s="86">
        <v>6.51</v>
      </c>
      <c r="D18" s="230">
        <v>5.837</v>
      </c>
      <c r="E18" s="230">
        <v>4.275</v>
      </c>
      <c r="F18" s="189">
        <v>12.8</v>
      </c>
      <c r="G18" s="86">
        <f t="shared" si="0"/>
        <v>10702.527930622118</v>
      </c>
      <c r="H18" s="191">
        <f t="shared" si="2"/>
        <v>1.4399999999999913</v>
      </c>
      <c r="I18" s="427">
        <f t="shared" si="3"/>
        <v>-25.3448636989567</v>
      </c>
      <c r="J18" s="228">
        <f t="shared" si="4"/>
        <v>-25.366989838602123</v>
      </c>
      <c r="K18" s="86">
        <v>9.55</v>
      </c>
      <c r="L18" s="86">
        <v>9.71</v>
      </c>
      <c r="M18" s="86">
        <v>4.38</v>
      </c>
      <c r="N18" s="86">
        <v>3.21</v>
      </c>
      <c r="O18" s="86">
        <v>11.61</v>
      </c>
      <c r="P18" s="86">
        <v>9.07</v>
      </c>
      <c r="Q18" s="86">
        <v>9.05</v>
      </c>
      <c r="R18" s="87">
        <v>13.9</v>
      </c>
      <c r="S18" s="87" t="s">
        <v>823</v>
      </c>
      <c r="T18" s="87" t="s">
        <v>823</v>
      </c>
      <c r="U18" s="87">
        <v>48.8</v>
      </c>
      <c r="V18" s="85" t="s">
        <v>206</v>
      </c>
      <c r="W18" s="85" t="s">
        <v>862</v>
      </c>
      <c r="X18" s="207" t="s">
        <v>863</v>
      </c>
      <c r="Y18" s="326">
        <v>484.73468623021284</v>
      </c>
      <c r="Z18" s="327">
        <v>2084.22</v>
      </c>
      <c r="AA18" s="326">
        <v>2093.17369004713</v>
      </c>
      <c r="AB18" s="326">
        <f t="shared" si="1"/>
        <v>484.73468623021284</v>
      </c>
      <c r="AC18" s="334">
        <v>0.9950344827586207</v>
      </c>
    </row>
    <row r="19" spans="1:29" s="2" customFormat="1" ht="12.75" customHeight="1">
      <c r="A19" s="84" t="s">
        <v>148</v>
      </c>
      <c r="B19" s="86">
        <v>1.7335968</v>
      </c>
      <c r="C19" s="86">
        <v>5.29</v>
      </c>
      <c r="D19" s="230">
        <v>5.562</v>
      </c>
      <c r="E19" s="230">
        <v>3.613</v>
      </c>
      <c r="F19" s="189">
        <v>11.84</v>
      </c>
      <c r="G19" s="86">
        <f t="shared" si="0"/>
        <v>13246.415947894131</v>
      </c>
      <c r="H19" s="191">
        <f t="shared" si="2"/>
        <v>1.3499999999999979</v>
      </c>
      <c r="I19" s="427">
        <f t="shared" si="3"/>
        <v>-27.23098388113781</v>
      </c>
      <c r="J19" s="228">
        <f t="shared" si="4"/>
        <v>-27.24886957594321</v>
      </c>
      <c r="K19" s="86">
        <v>8.35</v>
      </c>
      <c r="L19" s="86">
        <v>8.71</v>
      </c>
      <c r="M19" s="86">
        <v>4.17</v>
      </c>
      <c r="N19" s="86">
        <v>2.7075</v>
      </c>
      <c r="O19" s="86">
        <v>10.58</v>
      </c>
      <c r="P19" s="86">
        <v>7.87</v>
      </c>
      <c r="Q19" s="86">
        <v>8.01</v>
      </c>
      <c r="R19" s="87">
        <v>8.79</v>
      </c>
      <c r="S19" s="87" t="s">
        <v>823</v>
      </c>
      <c r="T19" s="87" t="s">
        <v>823</v>
      </c>
      <c r="U19" s="87">
        <v>37.42</v>
      </c>
      <c r="V19" s="85" t="s">
        <v>210</v>
      </c>
      <c r="W19" s="85" t="s">
        <v>1147</v>
      </c>
      <c r="X19" s="207" t="s">
        <v>872</v>
      </c>
      <c r="Y19" s="326">
        <v>726.6545015135123</v>
      </c>
      <c r="Z19" s="327">
        <v>2280.09</v>
      </c>
      <c r="AA19" s="326">
        <v>2289.3975402736883</v>
      </c>
      <c r="AB19" s="326">
        <f t="shared" si="1"/>
        <v>726.6545015135123</v>
      </c>
      <c r="AC19" s="334">
        <v>0.9953448275862069</v>
      </c>
    </row>
    <row r="20" spans="1:29" s="2" customFormat="1" ht="12.75" customHeight="1">
      <c r="A20" s="84" t="s">
        <v>895</v>
      </c>
      <c r="B20" s="86">
        <v>1.793376</v>
      </c>
      <c r="C20" s="86">
        <v>4.93</v>
      </c>
      <c r="D20" s="230">
        <v>5.429</v>
      </c>
      <c r="E20" s="230">
        <v>3.442</v>
      </c>
      <c r="F20" s="189">
        <v>11.44</v>
      </c>
      <c r="G20" s="86">
        <f t="shared" si="0"/>
        <v>15692.82724152537</v>
      </c>
      <c r="H20" s="191">
        <f t="shared" si="2"/>
        <v>1.499999999999987</v>
      </c>
      <c r="I20" s="427">
        <f t="shared" si="3"/>
        <v>-28.36701193732301</v>
      </c>
      <c r="J20" s="228">
        <f t="shared" si="4"/>
        <v>-28.382114208683635</v>
      </c>
      <c r="K20" s="86">
        <v>7.98</v>
      </c>
      <c r="L20" s="86">
        <v>8.3</v>
      </c>
      <c r="M20" s="86">
        <v>4.07</v>
      </c>
      <c r="N20" s="86">
        <v>2.58</v>
      </c>
      <c r="O20" s="86">
        <v>10.19</v>
      </c>
      <c r="P20" s="86">
        <v>7.52</v>
      </c>
      <c r="Q20" s="86">
        <v>7.61</v>
      </c>
      <c r="R20" s="87">
        <v>7.61</v>
      </c>
      <c r="S20" s="87" t="s">
        <v>823</v>
      </c>
      <c r="T20" s="87" t="s">
        <v>823</v>
      </c>
      <c r="U20" s="87">
        <v>50.2</v>
      </c>
      <c r="V20" s="85" t="s">
        <v>211</v>
      </c>
      <c r="W20" s="85" t="s">
        <v>797</v>
      </c>
      <c r="X20" s="207" t="s">
        <v>872</v>
      </c>
      <c r="Y20" s="326">
        <v>960.3643785573207</v>
      </c>
      <c r="Z20" s="327">
        <v>2467.64</v>
      </c>
      <c r="AA20" s="326">
        <v>2478.9622183708834</v>
      </c>
      <c r="AB20" s="326">
        <f t="shared" si="1"/>
        <v>960.3643785573207</v>
      </c>
      <c r="AC20" s="334">
        <v>0.9948275862068966</v>
      </c>
    </row>
    <row r="21" spans="1:29" s="234" customFormat="1" ht="12.75" customHeight="1">
      <c r="A21" s="129" t="s">
        <v>35</v>
      </c>
      <c r="B21" s="230">
        <v>1.8</v>
      </c>
      <c r="C21" s="230">
        <v>6.31</v>
      </c>
      <c r="D21" s="230">
        <v>5.88</v>
      </c>
      <c r="E21" s="230">
        <v>4.1</v>
      </c>
      <c r="F21" s="231">
        <v>12.58</v>
      </c>
      <c r="G21" s="86">
        <f t="shared" si="0"/>
        <v>11765.499462879405</v>
      </c>
      <c r="H21" s="191">
        <f t="shared" si="2"/>
        <v>2.520000000000009</v>
      </c>
      <c r="I21" s="427">
        <f t="shared" si="3"/>
        <v>-25.976103683474175</v>
      </c>
      <c r="J21" s="228">
        <f t="shared" si="4"/>
        <v>-25.99623542988184</v>
      </c>
      <c r="K21" s="230">
        <v>9.34</v>
      </c>
      <c r="L21" s="230">
        <v>9.51</v>
      </c>
      <c r="M21" s="230">
        <v>4.41</v>
      </c>
      <c r="N21" s="230">
        <v>3.075</v>
      </c>
      <c r="O21" s="230">
        <v>11.48</v>
      </c>
      <c r="P21" s="230">
        <v>8.9</v>
      </c>
      <c r="Q21" s="230">
        <v>8.93</v>
      </c>
      <c r="R21" s="232">
        <v>13</v>
      </c>
      <c r="S21" s="232" t="s">
        <v>823</v>
      </c>
      <c r="T21" s="232" t="s">
        <v>823</v>
      </c>
      <c r="U21" s="232">
        <v>50.46</v>
      </c>
      <c r="V21" s="233" t="s">
        <v>291</v>
      </c>
      <c r="W21" s="233" t="s">
        <v>799</v>
      </c>
      <c r="X21" s="365" t="s">
        <v>863</v>
      </c>
      <c r="Y21" s="330">
        <v>590.0887254907402</v>
      </c>
      <c r="Z21" s="332">
        <v>2162.216</v>
      </c>
      <c r="AA21" s="330">
        <v>2178.6275219145678</v>
      </c>
      <c r="AB21" s="330">
        <f t="shared" si="1"/>
        <v>590.0887254907402</v>
      </c>
      <c r="AC21" s="364">
        <v>0.9913103448275862</v>
      </c>
    </row>
    <row r="22" spans="1:29" s="2" customFormat="1" ht="12.75" customHeight="1">
      <c r="A22" s="84" t="s">
        <v>150</v>
      </c>
      <c r="B22" s="86">
        <v>1.8531552</v>
      </c>
      <c r="C22" s="86">
        <v>5.74</v>
      </c>
      <c r="D22" s="230">
        <v>5.656</v>
      </c>
      <c r="E22" s="230">
        <v>3.78</v>
      </c>
      <c r="F22" s="189">
        <v>12</v>
      </c>
      <c r="G22" s="86">
        <f t="shared" si="0"/>
        <v>13926.380043127941</v>
      </c>
      <c r="H22" s="191">
        <f t="shared" si="2"/>
        <v>1.9400000000000084</v>
      </c>
      <c r="I22" s="427">
        <f t="shared" si="3"/>
        <v>-27.288382426549617</v>
      </c>
      <c r="J22" s="228">
        <f t="shared" si="4"/>
        <v>-27.305396549587066</v>
      </c>
      <c r="K22" s="86">
        <v>8.77</v>
      </c>
      <c r="L22" s="86">
        <v>8.92</v>
      </c>
      <c r="M22" s="86">
        <v>4.245</v>
      </c>
      <c r="N22" s="86">
        <v>2.835</v>
      </c>
      <c r="O22" s="86">
        <v>10.86</v>
      </c>
      <c r="P22" s="86">
        <v>8.34</v>
      </c>
      <c r="Q22" s="86">
        <v>8.3</v>
      </c>
      <c r="R22" s="87">
        <v>10.46</v>
      </c>
      <c r="S22" s="87" t="s">
        <v>823</v>
      </c>
      <c r="T22" s="87" t="s">
        <v>823</v>
      </c>
      <c r="U22" s="87">
        <v>27.96</v>
      </c>
      <c r="V22" s="85" t="s">
        <v>236</v>
      </c>
      <c r="W22" s="85" t="s">
        <v>797</v>
      </c>
      <c r="X22" s="207" t="s">
        <v>872</v>
      </c>
      <c r="Y22" s="326">
        <v>794.0601699012119</v>
      </c>
      <c r="Z22" s="327">
        <v>2330.33</v>
      </c>
      <c r="AA22" s="326">
        <v>2344.071026869402</v>
      </c>
      <c r="AB22" s="326">
        <f t="shared" si="1"/>
        <v>794.0601699012119</v>
      </c>
      <c r="AC22" s="334">
        <v>0.9933103448275862</v>
      </c>
    </row>
    <row r="23" spans="1:29" s="2" customFormat="1" ht="12.75" customHeight="1">
      <c r="A23" s="84" t="s">
        <v>152</v>
      </c>
      <c r="B23" s="86">
        <v>1.8531552</v>
      </c>
      <c r="C23" s="86">
        <v>6.34</v>
      </c>
      <c r="D23" s="230">
        <v>5.871</v>
      </c>
      <c r="E23" s="230">
        <v>4.106</v>
      </c>
      <c r="F23" s="189">
        <v>12.51</v>
      </c>
      <c r="G23" s="86">
        <f t="shared" si="0"/>
        <v>12224.58613898976</v>
      </c>
      <c r="H23" s="191">
        <f t="shared" si="2"/>
        <v>3.979999999999988</v>
      </c>
      <c r="I23" s="427">
        <f t="shared" si="3"/>
        <v>-26.212341650884614</v>
      </c>
      <c r="J23" s="228">
        <f t="shared" si="4"/>
        <v>-26.23171904625278</v>
      </c>
      <c r="K23" s="86">
        <v>9.35</v>
      </c>
      <c r="L23" s="86">
        <v>9.45</v>
      </c>
      <c r="M23" s="86">
        <v>4.4</v>
      </c>
      <c r="N23" s="86">
        <v>3.08</v>
      </c>
      <c r="O23" s="86">
        <v>11.4</v>
      </c>
      <c r="P23" s="86">
        <v>8.92</v>
      </c>
      <c r="Q23" s="86">
        <v>8.85</v>
      </c>
      <c r="R23" s="87">
        <v>13.7</v>
      </c>
      <c r="S23" s="87" t="s">
        <v>823</v>
      </c>
      <c r="T23" s="87" t="s">
        <v>823</v>
      </c>
      <c r="U23" s="87">
        <v>12.94</v>
      </c>
      <c r="V23" s="85" t="s">
        <v>153</v>
      </c>
      <c r="W23" s="85" t="s">
        <v>797</v>
      </c>
      <c r="X23" s="207" t="s">
        <v>872</v>
      </c>
      <c r="Y23" s="326">
        <v>639.8053396226554</v>
      </c>
      <c r="Z23" s="327">
        <v>2192.48</v>
      </c>
      <c r="AA23" s="326">
        <v>2218.9532200545414</v>
      </c>
      <c r="AB23" s="326">
        <f t="shared" si="1"/>
        <v>639.8053396226554</v>
      </c>
      <c r="AC23" s="334">
        <v>0.9862758620689656</v>
      </c>
    </row>
    <row r="24" spans="1:29" s="2" customFormat="1" ht="12.75" customHeight="1">
      <c r="A24" s="84" t="s">
        <v>613</v>
      </c>
      <c r="B24" s="86">
        <v>1.8531552</v>
      </c>
      <c r="C24" s="86">
        <v>6.67</v>
      </c>
      <c r="D24" s="230">
        <v>5.656</v>
      </c>
      <c r="E24" s="230">
        <v>4.475</v>
      </c>
      <c r="F24" s="189">
        <v>12.88</v>
      </c>
      <c r="G24" s="86">
        <f t="shared" si="0"/>
        <v>10596.167629273494</v>
      </c>
      <c r="H24" s="191">
        <f t="shared" si="2"/>
        <v>2.8899999999999926</v>
      </c>
      <c r="I24" s="427">
        <f t="shared" si="3"/>
        <v>-25.221488201322373</v>
      </c>
      <c r="J24" s="228">
        <f t="shared" si="4"/>
        <v>-25.243835864299484</v>
      </c>
      <c r="K24" s="86">
        <v>9.69</v>
      </c>
      <c r="L24" s="86">
        <v>9.79</v>
      </c>
      <c r="M24" s="86">
        <v>4.242</v>
      </c>
      <c r="N24" s="86">
        <v>3.356</v>
      </c>
      <c r="O24" s="86">
        <v>11.58</v>
      </c>
      <c r="P24" s="86">
        <v>9.16</v>
      </c>
      <c r="Q24" s="86">
        <v>9.07</v>
      </c>
      <c r="R24" s="87">
        <v>16.6</v>
      </c>
      <c r="S24" s="87" t="s">
        <v>823</v>
      </c>
      <c r="T24" s="87" t="s">
        <v>823</v>
      </c>
      <c r="U24" s="87">
        <v>49.97</v>
      </c>
      <c r="V24" s="85" t="s">
        <v>291</v>
      </c>
      <c r="W24" s="85" t="s">
        <v>796</v>
      </c>
      <c r="X24" s="207" t="s">
        <v>863</v>
      </c>
      <c r="Y24" s="326">
        <v>479.5616017210576</v>
      </c>
      <c r="Z24" s="327">
        <v>2071.05</v>
      </c>
      <c r="AA24" s="326">
        <v>2088.9777437219186</v>
      </c>
      <c r="AB24" s="326">
        <f t="shared" si="1"/>
        <v>479.5616017210576</v>
      </c>
      <c r="AC24" s="334">
        <v>0.9900344827586207</v>
      </c>
    </row>
    <row r="25" spans="1:29" s="2" customFormat="1" ht="12.75" customHeight="1">
      <c r="A25" s="84" t="s">
        <v>648</v>
      </c>
      <c r="B25" s="86">
        <v>1.9129344000000001</v>
      </c>
      <c r="C25" s="86">
        <v>7.39</v>
      </c>
      <c r="D25" s="230">
        <v>6.165</v>
      </c>
      <c r="E25" s="230">
        <v>4.96</v>
      </c>
      <c r="F25" s="189">
        <v>13.56</v>
      </c>
      <c r="G25" s="86">
        <f t="shared" si="0"/>
        <v>12437.594505493345</v>
      </c>
      <c r="H25" s="191">
        <f t="shared" si="2"/>
        <v>3.1799999999999926</v>
      </c>
      <c r="I25" s="427">
        <f t="shared" si="3"/>
        <v>-25.23736393698171</v>
      </c>
      <c r="J25" s="228">
        <f t="shared" si="4"/>
        <v>-25.256410198395244</v>
      </c>
      <c r="K25" s="86">
        <v>10.43</v>
      </c>
      <c r="L25" s="86">
        <v>10.52</v>
      </c>
      <c r="M25" s="86">
        <v>4.6275</v>
      </c>
      <c r="N25" s="86">
        <v>3.72</v>
      </c>
      <c r="O25" s="86">
        <v>12.49</v>
      </c>
      <c r="P25" s="86">
        <v>9.94</v>
      </c>
      <c r="Q25" s="86">
        <v>9.95</v>
      </c>
      <c r="R25" s="87">
        <v>18</v>
      </c>
      <c r="S25" s="87" t="s">
        <v>823</v>
      </c>
      <c r="T25" s="87" t="s">
        <v>823</v>
      </c>
      <c r="U25" s="87">
        <v>27.8</v>
      </c>
      <c r="V25" s="85" t="s">
        <v>321</v>
      </c>
      <c r="W25" s="85" t="s">
        <v>862</v>
      </c>
      <c r="X25" s="207" t="s">
        <v>863</v>
      </c>
      <c r="Y25" s="326">
        <v>657.018577654621</v>
      </c>
      <c r="Z25" s="327">
        <v>2211.61</v>
      </c>
      <c r="AA25" s="326">
        <v>2232.915068684192</v>
      </c>
      <c r="AB25" s="326">
        <f t="shared" si="1"/>
        <v>657.018577654621</v>
      </c>
      <c r="AC25" s="334">
        <v>0.9890344827586207</v>
      </c>
    </row>
    <row r="26" spans="1:29" s="2" customFormat="1" ht="12.75" customHeight="1">
      <c r="A26" s="84" t="s">
        <v>585</v>
      </c>
      <c r="B26" s="86">
        <v>1.9129344000000001</v>
      </c>
      <c r="C26" s="86">
        <v>6.32</v>
      </c>
      <c r="D26" s="230">
        <v>5.863</v>
      </c>
      <c r="E26" s="230">
        <v>4.03</v>
      </c>
      <c r="F26" s="189">
        <v>12.5</v>
      </c>
      <c r="G26" s="86">
        <f t="shared" si="0"/>
        <v>11968.62575172561</v>
      </c>
      <c r="H26" s="191">
        <f t="shared" si="2"/>
        <v>2.320000000000002</v>
      </c>
      <c r="I26" s="427">
        <f t="shared" si="3"/>
        <v>-26.130442871896015</v>
      </c>
      <c r="J26" s="228">
        <f t="shared" si="4"/>
        <v>-26.15023372839601</v>
      </c>
      <c r="K26" s="86">
        <v>9.29</v>
      </c>
      <c r="L26" s="86">
        <v>9.44</v>
      </c>
      <c r="M26" s="86">
        <v>4.4</v>
      </c>
      <c r="N26" s="86">
        <v>3.02</v>
      </c>
      <c r="O26" s="86">
        <v>11.38</v>
      </c>
      <c r="P26" s="86">
        <v>8.87</v>
      </c>
      <c r="Q26" s="86">
        <v>8.85</v>
      </c>
      <c r="R26" s="87">
        <v>13.6</v>
      </c>
      <c r="S26" s="87" t="s">
        <v>823</v>
      </c>
      <c r="T26" s="87" t="s">
        <v>823</v>
      </c>
      <c r="U26" s="87">
        <v>49.35</v>
      </c>
      <c r="V26" s="85" t="s">
        <v>225</v>
      </c>
      <c r="W26" s="85" t="s">
        <v>788</v>
      </c>
      <c r="X26" s="207" t="s">
        <v>863</v>
      </c>
      <c r="Y26" s="326">
        <v>608.73287655</v>
      </c>
      <c r="Z26" s="327">
        <v>2178.52</v>
      </c>
      <c r="AA26" s="326">
        <v>2193.75</v>
      </c>
      <c r="AB26" s="326">
        <f t="shared" si="1"/>
        <v>608.73287655</v>
      </c>
      <c r="AC26" s="334">
        <v>0.992</v>
      </c>
    </row>
    <row r="27" spans="1:29" s="2" customFormat="1" ht="12.75" customHeight="1">
      <c r="A27" s="126" t="s">
        <v>1269</v>
      </c>
      <c r="B27" s="86">
        <v>1.9129344000000001</v>
      </c>
      <c r="C27" s="86">
        <v>6.5</v>
      </c>
      <c r="D27" s="230">
        <v>5.942</v>
      </c>
      <c r="E27" s="230">
        <v>4.106</v>
      </c>
      <c r="F27" s="189">
        <v>12.64</v>
      </c>
      <c r="G27" s="86">
        <f t="shared" si="0"/>
        <v>11386.985136859603</v>
      </c>
      <c r="H27" s="191">
        <f t="shared" si="2"/>
        <v>2.2900000000000045</v>
      </c>
      <c r="I27" s="427">
        <f t="shared" si="3"/>
        <v>-25.77408753776811</v>
      </c>
      <c r="J27" s="228">
        <f t="shared" si="4"/>
        <v>-25.794886882810452</v>
      </c>
      <c r="K27" s="86">
        <v>9.45</v>
      </c>
      <c r="L27" s="86">
        <v>9.66</v>
      </c>
      <c r="M27" s="86">
        <v>4.46</v>
      </c>
      <c r="N27" s="86">
        <v>3.08</v>
      </c>
      <c r="O27" s="86">
        <v>11.38</v>
      </c>
      <c r="P27" s="86">
        <v>8.92</v>
      </c>
      <c r="Q27" s="86">
        <v>9.05</v>
      </c>
      <c r="R27" s="87">
        <v>13.98</v>
      </c>
      <c r="S27" s="87" t="s">
        <v>823</v>
      </c>
      <c r="T27" s="87" t="s">
        <v>823</v>
      </c>
      <c r="U27" s="87">
        <v>51.9</v>
      </c>
      <c r="V27" s="85" t="s">
        <v>319</v>
      </c>
      <c r="W27" s="85" t="s">
        <v>788</v>
      </c>
      <c r="X27" s="207" t="s">
        <v>863</v>
      </c>
      <c r="Y27" s="326">
        <v>553.0517552588144</v>
      </c>
      <c r="Z27" s="327">
        <v>2133.91</v>
      </c>
      <c r="AA27" s="326">
        <v>2148.5864238295503</v>
      </c>
      <c r="AB27" s="326">
        <f t="shared" si="1"/>
        <v>553.0517552588144</v>
      </c>
      <c r="AC27" s="334">
        <v>0.992103448275862</v>
      </c>
    </row>
    <row r="28" spans="1:29" s="2" customFormat="1" ht="12.75" customHeight="1">
      <c r="A28" s="84" t="s">
        <v>155</v>
      </c>
      <c r="B28" s="86">
        <v>2.0324928</v>
      </c>
      <c r="C28" s="86">
        <v>6.41</v>
      </c>
      <c r="D28" s="230">
        <v>5.95</v>
      </c>
      <c r="E28" s="230">
        <v>4.19</v>
      </c>
      <c r="F28" s="189">
        <v>12.66</v>
      </c>
      <c r="G28" s="86">
        <f t="shared" si="0"/>
        <v>12776.574093499219</v>
      </c>
      <c r="H28" s="191">
        <f t="shared" si="2"/>
        <v>3.2000000000000126</v>
      </c>
      <c r="I28" s="427">
        <f t="shared" si="3"/>
        <v>-26.254144178484296</v>
      </c>
      <c r="J28" s="228">
        <f t="shared" si="4"/>
        <v>-26.272686194297613</v>
      </c>
      <c r="K28" s="86">
        <v>9.38</v>
      </c>
      <c r="L28" s="86">
        <v>9.52</v>
      </c>
      <c r="M28" s="86">
        <v>4.49</v>
      </c>
      <c r="N28" s="86">
        <v>3.18</v>
      </c>
      <c r="O28" s="86">
        <v>11.55</v>
      </c>
      <c r="P28" s="86">
        <v>8.95</v>
      </c>
      <c r="Q28" s="86">
        <v>8.98</v>
      </c>
      <c r="R28" s="87">
        <v>13.1</v>
      </c>
      <c r="S28" s="87" t="s">
        <v>823</v>
      </c>
      <c r="T28" s="87" t="s">
        <v>823</v>
      </c>
      <c r="U28" s="87">
        <v>198.18</v>
      </c>
      <c r="V28" s="85" t="s">
        <v>287</v>
      </c>
      <c r="W28" s="85" t="s">
        <v>798</v>
      </c>
      <c r="X28" s="207" t="s">
        <v>863</v>
      </c>
      <c r="Y28" s="326">
        <v>689.5856019253561</v>
      </c>
      <c r="Z28" s="327">
        <v>2237.6</v>
      </c>
      <c r="AA28" s="326">
        <v>2259.3305439330547</v>
      </c>
      <c r="AB28" s="326">
        <f t="shared" si="1"/>
        <v>689.5856019253561</v>
      </c>
      <c r="AC28" s="334">
        <v>0.9889655172413793</v>
      </c>
    </row>
    <row r="29" spans="1:29" s="2" customFormat="1" ht="12.75" customHeight="1">
      <c r="A29" s="84" t="s">
        <v>157</v>
      </c>
      <c r="B29" s="86">
        <v>2.1520512</v>
      </c>
      <c r="C29" s="86">
        <v>6.85</v>
      </c>
      <c r="D29" s="230">
        <v>6.126</v>
      </c>
      <c r="E29" s="230">
        <v>4.445</v>
      </c>
      <c r="F29" s="189">
        <v>13.07</v>
      </c>
      <c r="G29" s="86">
        <f t="shared" si="0"/>
        <v>11017.535082162185</v>
      </c>
      <c r="H29" s="191">
        <f t="shared" si="2"/>
        <v>2.5800000000000045</v>
      </c>
      <c r="I29" s="427">
        <f t="shared" si="3"/>
        <v>-25.200844420696527</v>
      </c>
      <c r="J29" s="228">
        <f t="shared" si="4"/>
        <v>-25.222339505162424</v>
      </c>
      <c r="K29" s="86">
        <v>9.86</v>
      </c>
      <c r="L29" s="86">
        <v>10.01</v>
      </c>
      <c r="M29" s="86">
        <v>4.38</v>
      </c>
      <c r="N29" s="86">
        <v>3.04</v>
      </c>
      <c r="O29" s="86">
        <v>11.61</v>
      </c>
      <c r="P29" s="86">
        <v>9.3</v>
      </c>
      <c r="Q29" s="86">
        <v>9.19</v>
      </c>
      <c r="R29" s="87">
        <v>14.91</v>
      </c>
      <c r="S29" s="87" t="s">
        <v>823</v>
      </c>
      <c r="T29" s="87" t="s">
        <v>823</v>
      </c>
      <c r="U29" s="87">
        <v>28.6</v>
      </c>
      <c r="V29" s="85" t="s">
        <v>158</v>
      </c>
      <c r="W29" s="85" t="s">
        <v>797</v>
      </c>
      <c r="X29" s="207" t="s">
        <v>872</v>
      </c>
      <c r="Y29" s="326">
        <v>518.7917923127777</v>
      </c>
      <c r="Z29" s="327">
        <v>2104.51</v>
      </c>
      <c r="AA29" s="326">
        <v>2120.7977872103547</v>
      </c>
      <c r="AB29" s="326">
        <f t="shared" si="1"/>
        <v>518.7917923127777</v>
      </c>
      <c r="AC29" s="334">
        <v>0.991103448275862</v>
      </c>
    </row>
    <row r="30" spans="1:29" s="2" customFormat="1" ht="12.75" customHeight="1">
      <c r="A30" s="84" t="s">
        <v>1177</v>
      </c>
      <c r="B30" s="86">
        <v>2.2716096</v>
      </c>
      <c r="C30" s="86">
        <v>7.18</v>
      </c>
      <c r="D30" s="230">
        <v>5.71</v>
      </c>
      <c r="E30" s="230">
        <v>4.98</v>
      </c>
      <c r="F30" s="189">
        <v>13.32</v>
      </c>
      <c r="G30" s="86">
        <f t="shared" si="0"/>
        <v>10553.871070925017</v>
      </c>
      <c r="H30" s="191">
        <f t="shared" si="2"/>
        <v>7.459999999999991</v>
      </c>
      <c r="I30" s="427">
        <f t="shared" si="3"/>
        <v>-24.764117844092468</v>
      </c>
      <c r="J30" s="228">
        <f t="shared" si="4"/>
        <v>-24.786554838438384</v>
      </c>
      <c r="K30" s="86">
        <v>10.21</v>
      </c>
      <c r="L30" s="86">
        <v>10.26</v>
      </c>
      <c r="M30" s="86">
        <v>4.28</v>
      </c>
      <c r="N30" s="86">
        <v>3.74</v>
      </c>
      <c r="O30" s="86">
        <v>12.17</v>
      </c>
      <c r="P30" s="86">
        <v>9.67</v>
      </c>
      <c r="Q30" s="86">
        <v>9.7</v>
      </c>
      <c r="R30" s="87">
        <v>22.86</v>
      </c>
      <c r="S30" s="87" t="s">
        <v>823</v>
      </c>
      <c r="T30" s="87" t="s">
        <v>823</v>
      </c>
      <c r="U30" s="87">
        <v>51.2</v>
      </c>
      <c r="V30" s="85" t="s">
        <v>156</v>
      </c>
      <c r="W30" s="85" t="s">
        <v>1178</v>
      </c>
      <c r="X30" s="207" t="s">
        <v>872</v>
      </c>
      <c r="Y30" s="326">
        <v>491.4052657980887</v>
      </c>
      <c r="Z30" s="327">
        <v>2052.06</v>
      </c>
      <c r="AA30" s="326">
        <v>2098.584271253628</v>
      </c>
      <c r="AB30" s="326">
        <f t="shared" si="1"/>
        <v>491.4052657980887</v>
      </c>
      <c r="AC30" s="334">
        <v>0.9742758620689655</v>
      </c>
    </row>
    <row r="31" spans="1:29" s="2" customFormat="1" ht="12.75" customHeight="1">
      <c r="A31" s="84" t="s">
        <v>892</v>
      </c>
      <c r="B31" s="86">
        <v>2.3313888</v>
      </c>
      <c r="C31" s="86">
        <v>6.62</v>
      </c>
      <c r="D31" s="230">
        <v>6.023</v>
      </c>
      <c r="E31" s="230">
        <v>4.31</v>
      </c>
      <c r="F31" s="189">
        <v>12.82</v>
      </c>
      <c r="G31" s="86">
        <f t="shared" si="0"/>
        <v>11455.043953088853</v>
      </c>
      <c r="H31" s="191">
        <f t="shared" si="2"/>
        <v>2.6999999999999957</v>
      </c>
      <c r="I31" s="427">
        <f t="shared" si="3"/>
        <v>-25.619967599197714</v>
      </c>
      <c r="J31" s="228">
        <f t="shared" si="4"/>
        <v>-25.640643661038936</v>
      </c>
      <c r="K31" s="86">
        <v>9.62</v>
      </c>
      <c r="L31" s="86">
        <v>9.68</v>
      </c>
      <c r="M31" s="86">
        <v>4.58</v>
      </c>
      <c r="N31" s="86">
        <v>3.17</v>
      </c>
      <c r="O31" s="86">
        <v>11.68</v>
      </c>
      <c r="P31" s="86">
        <v>9.17</v>
      </c>
      <c r="Q31" s="86">
        <v>9.15</v>
      </c>
      <c r="R31" s="87">
        <v>14.32</v>
      </c>
      <c r="S31" s="87" t="s">
        <v>823</v>
      </c>
      <c r="T31" s="87" t="s">
        <v>823</v>
      </c>
      <c r="U31" s="87">
        <v>50</v>
      </c>
      <c r="V31" s="85" t="s">
        <v>159</v>
      </c>
      <c r="W31" s="85" t="s">
        <v>797</v>
      </c>
      <c r="X31" s="207" t="s">
        <v>872</v>
      </c>
      <c r="Y31" s="326">
        <v>561.0756260155742</v>
      </c>
      <c r="Z31" s="327">
        <v>2137.73</v>
      </c>
      <c r="AA31" s="326">
        <v>2155.0946745562132</v>
      </c>
      <c r="AB31" s="326">
        <f t="shared" si="1"/>
        <v>561.0756260155742</v>
      </c>
      <c r="AC31" s="334">
        <v>0.9906896551724138</v>
      </c>
    </row>
    <row r="32" spans="1:29" s="2" customFormat="1" ht="12.75" customHeight="1">
      <c r="A32" s="84" t="s">
        <v>150</v>
      </c>
      <c r="B32" s="86">
        <v>2.5107264</v>
      </c>
      <c r="C32" s="86">
        <v>6.63</v>
      </c>
      <c r="D32" s="230">
        <v>5.906</v>
      </c>
      <c r="E32" s="230">
        <v>4.197</v>
      </c>
      <c r="F32" s="189">
        <v>12.6</v>
      </c>
      <c r="G32" s="86">
        <f t="shared" si="0"/>
        <v>12881.098640478847</v>
      </c>
      <c r="H32" s="191">
        <f t="shared" si="2"/>
        <v>1.7699999999999994</v>
      </c>
      <c r="I32" s="427">
        <f t="shared" si="3"/>
        <v>-26.34952905970176</v>
      </c>
      <c r="J32" s="228">
        <f t="shared" si="4"/>
        <v>-26.367920933212716</v>
      </c>
      <c r="K32" s="86">
        <v>9.56</v>
      </c>
      <c r="L32" s="86">
        <v>9.57</v>
      </c>
      <c r="M32" s="86">
        <v>4.43</v>
      </c>
      <c r="N32" s="86">
        <v>3.15</v>
      </c>
      <c r="O32" s="86">
        <v>11.65</v>
      </c>
      <c r="P32" s="86">
        <v>9.16</v>
      </c>
      <c r="Q32" s="86">
        <v>9.13</v>
      </c>
      <c r="R32" s="87">
        <v>15.36</v>
      </c>
      <c r="S32" s="87" t="s">
        <v>823</v>
      </c>
      <c r="T32" s="87" t="s">
        <v>823</v>
      </c>
      <c r="U32" s="87">
        <v>27.14</v>
      </c>
      <c r="V32" s="85" t="s">
        <v>160</v>
      </c>
      <c r="W32" s="85" t="s">
        <v>797</v>
      </c>
      <c r="X32" s="207" t="s">
        <v>872</v>
      </c>
      <c r="Y32" s="326">
        <v>693.6160189854183</v>
      </c>
      <c r="Z32" s="327">
        <v>2250.56</v>
      </c>
      <c r="AA32" s="326">
        <v>2262.599659993755</v>
      </c>
      <c r="AB32" s="326">
        <f t="shared" si="1"/>
        <v>693.6160189854183</v>
      </c>
      <c r="AC32" s="334">
        <v>0.9938965517241379</v>
      </c>
    </row>
    <row r="33" spans="1:29" s="2" customFormat="1" ht="12.75" customHeight="1">
      <c r="A33" s="84" t="s">
        <v>764</v>
      </c>
      <c r="B33" s="86">
        <v>2.6302848</v>
      </c>
      <c r="C33" s="86">
        <v>7.04</v>
      </c>
      <c r="D33" s="230">
        <v>6</v>
      </c>
      <c r="E33" s="230">
        <v>4.32</v>
      </c>
      <c r="F33" s="189">
        <v>13.07</v>
      </c>
      <c r="G33" s="86">
        <f t="shared" si="0"/>
        <v>9531.005685302593</v>
      </c>
      <c r="H33" s="191">
        <f t="shared" si="2"/>
        <v>1.7100000000000037</v>
      </c>
      <c r="I33" s="427">
        <f t="shared" si="3"/>
        <v>-24.57138728606175</v>
      </c>
      <c r="J33" s="228">
        <f t="shared" si="4"/>
        <v>-24.59622534037419</v>
      </c>
      <c r="K33" s="86">
        <v>10.04</v>
      </c>
      <c r="L33" s="86">
        <v>10.15</v>
      </c>
      <c r="M33" s="86">
        <v>4.5</v>
      </c>
      <c r="N33" s="86">
        <v>3.24</v>
      </c>
      <c r="O33" s="86">
        <v>11.97</v>
      </c>
      <c r="P33" s="86">
        <v>9.56</v>
      </c>
      <c r="Q33" s="86">
        <v>9.49</v>
      </c>
      <c r="R33" s="87">
        <v>21.06</v>
      </c>
      <c r="S33" s="87" t="s">
        <v>823</v>
      </c>
      <c r="T33" s="87" t="s">
        <v>823</v>
      </c>
      <c r="U33" s="87">
        <v>50.7</v>
      </c>
      <c r="V33" s="85" t="s">
        <v>211</v>
      </c>
      <c r="W33" s="85" t="s">
        <v>796</v>
      </c>
      <c r="X33" s="207" t="s">
        <v>872</v>
      </c>
      <c r="Y33" s="326">
        <v>373.9718898873829</v>
      </c>
      <c r="Z33" s="327">
        <v>1993.23</v>
      </c>
      <c r="AA33" s="326">
        <v>2003.332755211766</v>
      </c>
      <c r="AB33" s="326">
        <f t="shared" si="1"/>
        <v>373.9718898873829</v>
      </c>
      <c r="AC33" s="334">
        <v>0.9941034482758621</v>
      </c>
    </row>
    <row r="34" spans="1:29" s="234" customFormat="1" ht="12.75" customHeight="1">
      <c r="A34" s="129" t="s">
        <v>36</v>
      </c>
      <c r="B34" s="230">
        <v>2.75</v>
      </c>
      <c r="C34" s="230">
        <v>7.2</v>
      </c>
      <c r="D34" s="230">
        <v>6.264</v>
      </c>
      <c r="E34" s="230">
        <v>4.674</v>
      </c>
      <c r="F34" s="231">
        <v>13.42</v>
      </c>
      <c r="G34" s="86">
        <f t="shared" si="0"/>
        <v>11425.04384104754</v>
      </c>
      <c r="H34" s="191">
        <f t="shared" si="2"/>
        <v>3.5059999999999967</v>
      </c>
      <c r="I34" s="427">
        <f t="shared" si="3"/>
        <v>-25.008578752529154</v>
      </c>
      <c r="J34" s="228">
        <f t="shared" si="4"/>
        <v>-25.029308976623554</v>
      </c>
      <c r="K34" s="230">
        <v>10.23</v>
      </c>
      <c r="L34" s="230">
        <v>10.37</v>
      </c>
      <c r="M34" s="230">
        <v>4.698</v>
      </c>
      <c r="N34" s="230">
        <v>3.50055</v>
      </c>
      <c r="O34" s="230">
        <v>12.28</v>
      </c>
      <c r="P34" s="230">
        <v>9.75</v>
      </c>
      <c r="Q34" s="230">
        <v>9.76</v>
      </c>
      <c r="R34" s="232">
        <v>17.17</v>
      </c>
      <c r="S34" s="232" t="s">
        <v>823</v>
      </c>
      <c r="T34" s="232" t="s">
        <v>823</v>
      </c>
      <c r="U34" s="232">
        <v>50.9</v>
      </c>
      <c r="V34" s="233" t="s">
        <v>410</v>
      </c>
      <c r="W34" s="233" t="s">
        <v>799</v>
      </c>
      <c r="X34" s="365" t="s">
        <v>863</v>
      </c>
      <c r="Y34" s="330">
        <v>561.202515172334</v>
      </c>
      <c r="Z34" s="332">
        <v>2132.648</v>
      </c>
      <c r="AA34" s="330">
        <v>2155.197595761168</v>
      </c>
      <c r="AB34" s="330">
        <f t="shared" si="1"/>
        <v>561.202515172334</v>
      </c>
      <c r="AC34" s="364">
        <v>0.9879103448275862</v>
      </c>
    </row>
    <row r="35" spans="1:29" s="2" customFormat="1" ht="12.75" customHeight="1">
      <c r="A35" s="84" t="s">
        <v>743</v>
      </c>
      <c r="B35" s="86">
        <v>2.8096224</v>
      </c>
      <c r="C35" s="86">
        <v>7.06</v>
      </c>
      <c r="D35" s="230">
        <v>6.13</v>
      </c>
      <c r="E35" s="230">
        <v>4.41</v>
      </c>
      <c r="F35" s="189">
        <v>13.14</v>
      </c>
      <c r="G35" s="86">
        <f t="shared" si="0"/>
        <v>10211.196684643086</v>
      </c>
      <c r="H35" s="191">
        <f t="shared" si="2"/>
        <v>2.880000000000015</v>
      </c>
      <c r="I35" s="427">
        <f t="shared" si="3"/>
        <v>-24.800766415073205</v>
      </c>
      <c r="J35" s="228">
        <f t="shared" si="4"/>
        <v>-24.823954358976913</v>
      </c>
      <c r="K35" s="86">
        <v>10.05</v>
      </c>
      <c r="L35" s="86">
        <v>10.12</v>
      </c>
      <c r="M35" s="86">
        <v>4.6</v>
      </c>
      <c r="N35" s="86">
        <v>3.31</v>
      </c>
      <c r="O35" s="86">
        <v>12.01</v>
      </c>
      <c r="P35" s="86">
        <v>9.59</v>
      </c>
      <c r="Q35" s="86">
        <v>9.5</v>
      </c>
      <c r="R35" s="87">
        <v>21.2</v>
      </c>
      <c r="S35" s="87" t="s">
        <v>823</v>
      </c>
      <c r="T35" s="87" t="s">
        <v>823</v>
      </c>
      <c r="U35" s="87">
        <v>47</v>
      </c>
      <c r="V35" s="85" t="s">
        <v>149</v>
      </c>
      <c r="W35" s="85" t="s">
        <v>788</v>
      </c>
      <c r="X35" s="207" t="s">
        <v>863</v>
      </c>
      <c r="Y35" s="326">
        <v>442.6749637174173</v>
      </c>
      <c r="Z35" s="327">
        <v>2041.49</v>
      </c>
      <c r="AA35" s="326">
        <v>2059.058581777654</v>
      </c>
      <c r="AB35" s="326">
        <f t="shared" si="1"/>
        <v>442.6749637174173</v>
      </c>
      <c r="AC35" s="334">
        <v>0.9900689655172413</v>
      </c>
    </row>
    <row r="36" spans="1:29" s="2" customFormat="1" ht="12.75" customHeight="1">
      <c r="A36" s="84" t="s">
        <v>161</v>
      </c>
      <c r="B36" s="86">
        <v>2.839512</v>
      </c>
      <c r="C36" s="86">
        <v>7.53</v>
      </c>
      <c r="D36" s="230">
        <v>6.538</v>
      </c>
      <c r="E36" s="230">
        <v>5.013</v>
      </c>
      <c r="F36" s="189">
        <v>13.69</v>
      </c>
      <c r="G36" s="86">
        <f t="shared" si="0"/>
        <v>13175.349866639017</v>
      </c>
      <c r="H36" s="191">
        <f t="shared" si="2"/>
        <v>6.840000000000015</v>
      </c>
      <c r="I36" s="427">
        <f t="shared" si="3"/>
        <v>-25.35762156570222</v>
      </c>
      <c r="J36" s="228">
        <f t="shared" si="4"/>
        <v>-25.375603534112944</v>
      </c>
      <c r="K36" s="86">
        <v>10.53</v>
      </c>
      <c r="L36" s="86">
        <v>10.65</v>
      </c>
      <c r="M36" s="86">
        <v>4.91</v>
      </c>
      <c r="N36" s="86">
        <v>3.757</v>
      </c>
      <c r="O36" s="86">
        <v>12.68</v>
      </c>
      <c r="P36" s="86">
        <v>10.08</v>
      </c>
      <c r="Q36" s="86">
        <v>10.65</v>
      </c>
      <c r="R36" s="87">
        <v>14.44</v>
      </c>
      <c r="S36" s="87" t="s">
        <v>823</v>
      </c>
      <c r="T36" s="87" t="s">
        <v>823</v>
      </c>
      <c r="U36" s="87">
        <v>11.1</v>
      </c>
      <c r="V36" s="85" t="s">
        <v>427</v>
      </c>
      <c r="W36" s="85" t="s">
        <v>797</v>
      </c>
      <c r="X36" s="207" t="s">
        <v>872</v>
      </c>
      <c r="Y36" s="326">
        <v>743.6759698229915</v>
      </c>
      <c r="Z36" s="327">
        <v>2255.72</v>
      </c>
      <c r="AA36" s="326">
        <v>2303.203842350614</v>
      </c>
      <c r="AB36" s="326">
        <f t="shared" si="1"/>
        <v>743.6759698229915</v>
      </c>
      <c r="AC36" s="334">
        <v>0.9764137931034482</v>
      </c>
    </row>
    <row r="37" spans="1:29" s="2" customFormat="1" ht="12.75" customHeight="1">
      <c r="A37" s="84" t="s">
        <v>1187</v>
      </c>
      <c r="B37" s="86">
        <v>2.98896</v>
      </c>
      <c r="C37" s="86">
        <v>8.1</v>
      </c>
      <c r="D37" s="230">
        <v>6.325</v>
      </c>
      <c r="E37" s="230">
        <v>5.696</v>
      </c>
      <c r="F37" s="189">
        <v>14.08</v>
      </c>
      <c r="G37" s="86">
        <f t="shared" si="0"/>
        <v>13093.40542072323</v>
      </c>
      <c r="H37" s="191">
        <f t="shared" si="2"/>
        <v>11.639999999999986</v>
      </c>
      <c r="I37" s="427">
        <f t="shared" si="3"/>
        <v>-24.94052615464709</v>
      </c>
      <c r="J37" s="228">
        <f t="shared" si="4"/>
        <v>-24.958620428223913</v>
      </c>
      <c r="K37" s="86">
        <v>11.06</v>
      </c>
      <c r="L37" s="86">
        <v>11.06</v>
      </c>
      <c r="M37" s="86">
        <v>4.75</v>
      </c>
      <c r="N37" s="86">
        <v>4.28</v>
      </c>
      <c r="O37" s="86">
        <v>12.98</v>
      </c>
      <c r="P37" s="86">
        <v>10.53</v>
      </c>
      <c r="Q37" s="86">
        <v>10.59</v>
      </c>
      <c r="R37" s="87">
        <v>15.32</v>
      </c>
      <c r="S37" s="87">
        <v>18.53</v>
      </c>
      <c r="T37" s="87" t="s">
        <v>823</v>
      </c>
      <c r="U37" s="87">
        <v>52.7</v>
      </c>
      <c r="V37" s="85" t="s">
        <v>149</v>
      </c>
      <c r="W37" s="85" t="s">
        <v>1178</v>
      </c>
      <c r="X37" s="207" t="s">
        <v>872</v>
      </c>
      <c r="Y37" s="326">
        <v>757.1522142360827</v>
      </c>
      <c r="Z37" s="327">
        <v>2232.89</v>
      </c>
      <c r="AA37" s="326">
        <v>2314.1345739330363</v>
      </c>
      <c r="AB37" s="326">
        <f t="shared" si="1"/>
        <v>757.1522142360827</v>
      </c>
      <c r="AC37" s="334">
        <v>0.9598620689655173</v>
      </c>
    </row>
    <row r="38" spans="1:29" s="2" customFormat="1" ht="12.75" customHeight="1">
      <c r="A38" s="84" t="s">
        <v>1270</v>
      </c>
      <c r="B38" s="86">
        <v>2.98896</v>
      </c>
      <c r="C38" s="86">
        <v>7.12</v>
      </c>
      <c r="D38" s="230">
        <v>6.165</v>
      </c>
      <c r="E38" s="230">
        <v>4.475</v>
      </c>
      <c r="F38" s="189">
        <v>13.19</v>
      </c>
      <c r="G38" s="86">
        <f t="shared" si="0"/>
        <v>10677.14704257002</v>
      </c>
      <c r="H38" s="191">
        <f t="shared" si="2"/>
        <v>3.4200000000000075</v>
      </c>
      <c r="I38" s="427">
        <f t="shared" si="3"/>
        <v>-24.94455223742243</v>
      </c>
      <c r="J38" s="228">
        <f t="shared" si="4"/>
        <v>-24.966730839543235</v>
      </c>
      <c r="K38" s="86">
        <v>10.11</v>
      </c>
      <c r="L38" s="86">
        <v>10.15</v>
      </c>
      <c r="M38" s="86">
        <v>4.6275</v>
      </c>
      <c r="N38" s="86">
        <v>3.36</v>
      </c>
      <c r="O38" s="86">
        <v>12.07</v>
      </c>
      <c r="P38" s="86">
        <v>9.64</v>
      </c>
      <c r="Q38" s="86">
        <v>9.57</v>
      </c>
      <c r="R38" s="87">
        <v>21.15</v>
      </c>
      <c r="S38" s="87" t="s">
        <v>823</v>
      </c>
      <c r="T38" s="87" t="s">
        <v>823</v>
      </c>
      <c r="U38" s="87">
        <v>50.9</v>
      </c>
      <c r="V38" s="85" t="s">
        <v>179</v>
      </c>
      <c r="W38" s="85" t="s">
        <v>788</v>
      </c>
      <c r="X38" s="207" t="s">
        <v>863</v>
      </c>
      <c r="Y38" s="326">
        <v>489.15280522549466</v>
      </c>
      <c r="Z38" s="327">
        <v>2075.45</v>
      </c>
      <c r="AA38" s="326">
        <v>2096.75727545537</v>
      </c>
      <c r="AB38" s="326">
        <f t="shared" si="1"/>
        <v>489.15280522549466</v>
      </c>
      <c r="AC38" s="334">
        <v>0.9882068965517241</v>
      </c>
    </row>
    <row r="39" spans="1:29" s="2" customFormat="1" ht="12.75" customHeight="1">
      <c r="A39" s="84" t="s">
        <v>744</v>
      </c>
      <c r="B39" s="86">
        <v>3.3476352000000005</v>
      </c>
      <c r="C39" s="86">
        <v>7.25</v>
      </c>
      <c r="D39" s="230">
        <v>6.17</v>
      </c>
      <c r="E39" s="230">
        <v>4.48</v>
      </c>
      <c r="F39" s="189">
        <v>13.22</v>
      </c>
      <c r="G39" s="86">
        <f t="shared" si="0"/>
        <v>10545.192040247415</v>
      </c>
      <c r="H39" s="191">
        <f t="shared" si="2"/>
        <v>2.5999999999999925</v>
      </c>
      <c r="I39" s="427">
        <f t="shared" si="3"/>
        <v>-24.86054493156617</v>
      </c>
      <c r="J39" s="228">
        <f t="shared" si="4"/>
        <v>-24.88300034461832</v>
      </c>
      <c r="K39" s="86">
        <v>10.23</v>
      </c>
      <c r="L39" s="86">
        <v>10.25</v>
      </c>
      <c r="M39" s="86">
        <v>4.63</v>
      </c>
      <c r="N39" s="86">
        <v>3.36</v>
      </c>
      <c r="O39" s="86">
        <v>12.17</v>
      </c>
      <c r="P39" s="86">
        <v>9.79</v>
      </c>
      <c r="Q39" s="86">
        <v>9.69</v>
      </c>
      <c r="R39" s="87">
        <v>25.3</v>
      </c>
      <c r="S39" s="87" t="s">
        <v>823</v>
      </c>
      <c r="T39" s="87" t="s">
        <v>823</v>
      </c>
      <c r="U39" s="87">
        <v>49.9</v>
      </c>
      <c r="V39" s="85" t="s">
        <v>215</v>
      </c>
      <c r="W39" s="85" t="s">
        <v>788</v>
      </c>
      <c r="X39" s="207" t="s">
        <v>863</v>
      </c>
      <c r="Y39" s="326">
        <v>473.6910514365845</v>
      </c>
      <c r="Z39" s="327">
        <v>2068.13</v>
      </c>
      <c r="AA39" s="326">
        <v>2084.216075156576</v>
      </c>
      <c r="AB39" s="326">
        <f t="shared" si="1"/>
        <v>473.6910514365845</v>
      </c>
      <c r="AC39" s="334">
        <v>0.9910344827586207</v>
      </c>
    </row>
    <row r="40" spans="1:29" s="2" customFormat="1" ht="12.75" customHeight="1">
      <c r="A40" s="84" t="s">
        <v>1305</v>
      </c>
      <c r="B40" s="86">
        <v>3.3476352000000005</v>
      </c>
      <c r="C40" s="86">
        <v>8.56</v>
      </c>
      <c r="D40" s="230">
        <v>6.538</v>
      </c>
      <c r="E40" s="230">
        <v>5.263</v>
      </c>
      <c r="F40" s="189">
        <v>14.14</v>
      </c>
      <c r="G40" s="86">
        <f t="shared" si="0"/>
        <v>11457.662902546794</v>
      </c>
      <c r="H40" s="191">
        <f t="shared" si="2"/>
        <v>2.320000000000002</v>
      </c>
      <c r="I40" s="427">
        <f t="shared" si="3"/>
        <v>-24.300960406647377</v>
      </c>
      <c r="J40" s="228">
        <f t="shared" si="4"/>
        <v>-24.321631753661826</v>
      </c>
      <c r="K40" s="86">
        <v>11.11</v>
      </c>
      <c r="L40" s="86">
        <v>11.15</v>
      </c>
      <c r="M40" s="86">
        <v>4.905</v>
      </c>
      <c r="N40" s="86">
        <v>3.945</v>
      </c>
      <c r="O40" s="86">
        <v>13.08</v>
      </c>
      <c r="P40" s="86">
        <v>10.64</v>
      </c>
      <c r="Q40" s="86">
        <v>10.65</v>
      </c>
      <c r="R40" s="87">
        <v>13.9</v>
      </c>
      <c r="S40" s="87">
        <v>14.1</v>
      </c>
      <c r="T40" s="87" t="s">
        <v>823</v>
      </c>
      <c r="U40" s="87">
        <v>28.6</v>
      </c>
      <c r="V40" s="85" t="s">
        <v>326</v>
      </c>
      <c r="W40" s="85" t="s">
        <v>1306</v>
      </c>
      <c r="X40" s="207" t="s">
        <v>863</v>
      </c>
      <c r="Y40" s="326">
        <v>559.9149357764511</v>
      </c>
      <c r="Z40" s="327">
        <v>2139.24</v>
      </c>
      <c r="AA40" s="326">
        <v>2154.1532258064512</v>
      </c>
      <c r="AB40" s="326">
        <f t="shared" si="1"/>
        <v>559.9149357764511</v>
      </c>
      <c r="AC40" s="334">
        <v>0.992</v>
      </c>
    </row>
    <row r="41" spans="1:29" s="2" customFormat="1" ht="12.75" customHeight="1">
      <c r="A41" s="84" t="s">
        <v>719</v>
      </c>
      <c r="B41" s="86">
        <v>3.4074144</v>
      </c>
      <c r="C41" s="86">
        <v>7.72</v>
      </c>
      <c r="D41" s="230">
        <v>6.516</v>
      </c>
      <c r="E41" s="230">
        <v>5.013</v>
      </c>
      <c r="F41" s="189">
        <v>13.87</v>
      </c>
      <c r="G41" s="86">
        <f t="shared" si="0"/>
        <v>11410.33003339718</v>
      </c>
      <c r="H41" s="191">
        <f t="shared" si="2"/>
        <v>3.900000000000005</v>
      </c>
      <c r="I41" s="427">
        <f t="shared" si="3"/>
        <v>-24.552982061719707</v>
      </c>
      <c r="J41" s="228">
        <f t="shared" si="4"/>
        <v>-24.573738953997474</v>
      </c>
      <c r="K41" s="86">
        <v>10.73</v>
      </c>
      <c r="L41" s="86">
        <v>10.83</v>
      </c>
      <c r="M41" s="86">
        <v>4.89</v>
      </c>
      <c r="N41" s="86">
        <v>3.7575</v>
      </c>
      <c r="O41" s="86">
        <v>12.82</v>
      </c>
      <c r="P41" s="86">
        <v>10.27</v>
      </c>
      <c r="Q41" s="86">
        <v>10.31</v>
      </c>
      <c r="R41" s="87">
        <v>16.76</v>
      </c>
      <c r="S41" s="87" t="s">
        <v>823</v>
      </c>
      <c r="T41" s="87" t="s">
        <v>823</v>
      </c>
      <c r="U41" s="87">
        <v>16.8</v>
      </c>
      <c r="V41" s="85" t="s">
        <v>231</v>
      </c>
      <c r="W41" s="85" t="s">
        <v>110</v>
      </c>
      <c r="X41" s="207" t="s">
        <v>872</v>
      </c>
      <c r="Y41" s="326">
        <v>561.2601206051197</v>
      </c>
      <c r="Z41" s="327">
        <v>2130.16</v>
      </c>
      <c r="AA41" s="326">
        <v>2155.2443201677734</v>
      </c>
      <c r="AB41" s="326">
        <f t="shared" si="1"/>
        <v>561.2601206051197</v>
      </c>
      <c r="AC41" s="334">
        <v>0.986551724137931</v>
      </c>
    </row>
    <row r="42" spans="1:29" s="2" customFormat="1" ht="12.75" customHeight="1">
      <c r="A42" s="184" t="s">
        <v>844</v>
      </c>
      <c r="B42" s="186">
        <v>3.4074144</v>
      </c>
      <c r="C42" s="186">
        <v>7.72</v>
      </c>
      <c r="D42" s="240">
        <v>5.58</v>
      </c>
      <c r="E42" s="240">
        <v>4.5</v>
      </c>
      <c r="F42" s="188">
        <v>13.54</v>
      </c>
      <c r="G42" s="86">
        <f t="shared" si="0"/>
        <v>9472.394748132398</v>
      </c>
      <c r="H42" s="191">
        <f t="shared" si="2"/>
        <v>3.8599999999999968</v>
      </c>
      <c r="I42" s="427">
        <f t="shared" si="3"/>
        <v>-24.074597883403527</v>
      </c>
      <c r="J42" s="228">
        <f t="shared" si="4"/>
        <v>-24.09958918312639</v>
      </c>
      <c r="K42" s="186">
        <v>10.54</v>
      </c>
      <c r="L42" s="186">
        <v>10.68</v>
      </c>
      <c r="M42" s="186">
        <v>4.185</v>
      </c>
      <c r="N42" s="186">
        <v>3.375</v>
      </c>
      <c r="O42" s="186">
        <v>12.18</v>
      </c>
      <c r="P42" s="186">
        <v>9.89</v>
      </c>
      <c r="Q42" s="186">
        <v>10.07</v>
      </c>
      <c r="R42" s="187">
        <v>16.76</v>
      </c>
      <c r="S42" s="187" t="s">
        <v>823</v>
      </c>
      <c r="T42" s="187" t="s">
        <v>823</v>
      </c>
      <c r="U42" s="187">
        <v>16.8</v>
      </c>
      <c r="V42" s="185" t="s">
        <v>231</v>
      </c>
      <c r="W42" s="185" t="s">
        <v>110</v>
      </c>
      <c r="X42" s="85" t="s">
        <v>872</v>
      </c>
      <c r="Y42" s="326">
        <v>374.96186835984054</v>
      </c>
      <c r="Z42" s="327">
        <v>1981.32</v>
      </c>
      <c r="AA42" s="326">
        <v>2004.1357377507513</v>
      </c>
      <c r="AB42" s="326">
        <f t="shared" si="1"/>
        <v>374.96186835984054</v>
      </c>
      <c r="AC42" s="334">
        <v>0.9866896551724138</v>
      </c>
    </row>
    <row r="43" spans="1:29" s="2" customFormat="1" ht="12.75" customHeight="1">
      <c r="A43" s="84" t="s">
        <v>877</v>
      </c>
      <c r="B43" s="86">
        <v>3.4074144</v>
      </c>
      <c r="C43" s="86">
        <v>8.07</v>
      </c>
      <c r="D43" s="230">
        <v>6.54</v>
      </c>
      <c r="E43" s="230">
        <v>5.26</v>
      </c>
      <c r="F43" s="189">
        <v>14.14</v>
      </c>
      <c r="G43" s="86">
        <f t="shared" si="0"/>
        <v>11428.264327212171</v>
      </c>
      <c r="H43" s="191">
        <f t="shared" si="2"/>
        <v>2.320000000000002</v>
      </c>
      <c r="I43" s="427">
        <f t="shared" si="3"/>
        <v>-24.289802767336383</v>
      </c>
      <c r="J43" s="228">
        <f t="shared" si="4"/>
        <v>-24.310527163567563</v>
      </c>
      <c r="K43" s="86">
        <v>11.11</v>
      </c>
      <c r="L43" s="86">
        <v>11.15</v>
      </c>
      <c r="M43" s="86">
        <v>4.91</v>
      </c>
      <c r="N43" s="86">
        <v>3.95</v>
      </c>
      <c r="O43" s="86">
        <v>13.08</v>
      </c>
      <c r="P43" s="86">
        <v>10.64</v>
      </c>
      <c r="Q43" s="86">
        <v>10.65</v>
      </c>
      <c r="R43" s="87">
        <v>12.1</v>
      </c>
      <c r="S43" s="87" t="s">
        <v>823</v>
      </c>
      <c r="T43" s="87" t="s">
        <v>823</v>
      </c>
      <c r="U43" s="87">
        <v>49.9</v>
      </c>
      <c r="V43" s="85" t="s">
        <v>236</v>
      </c>
      <c r="W43" s="85" t="s">
        <v>862</v>
      </c>
      <c r="X43" s="85" t="s">
        <v>863</v>
      </c>
      <c r="Y43" s="326">
        <v>557.1061642349999</v>
      </c>
      <c r="Z43" s="327">
        <v>2136.98</v>
      </c>
      <c r="AA43" s="326">
        <v>2151.875</v>
      </c>
      <c r="AB43" s="326">
        <f t="shared" si="1"/>
        <v>557.1061642349999</v>
      </c>
      <c r="AC43" s="334">
        <v>0.992</v>
      </c>
    </row>
    <row r="44" spans="1:29" s="2" customFormat="1" ht="12.75" customHeight="1">
      <c r="A44" s="84" t="s">
        <v>163</v>
      </c>
      <c r="B44" s="86">
        <v>3.4671936</v>
      </c>
      <c r="C44" s="86">
        <v>7.5</v>
      </c>
      <c r="D44" s="230">
        <v>6.473</v>
      </c>
      <c r="E44" s="230">
        <v>5.001</v>
      </c>
      <c r="F44" s="189">
        <v>13.36</v>
      </c>
      <c r="G44" s="86">
        <f t="shared" si="0"/>
        <v>20581.894750850264</v>
      </c>
      <c r="H44" s="191">
        <f t="shared" si="2"/>
        <v>1.4200000000000035</v>
      </c>
      <c r="I44" s="427">
        <f t="shared" si="3"/>
        <v>-27.624853530289847</v>
      </c>
      <c r="J44" s="228">
        <f t="shared" si="4"/>
        <v>-27.63637312859752</v>
      </c>
      <c r="K44" s="86">
        <v>10.43</v>
      </c>
      <c r="L44" s="86">
        <v>10.28</v>
      </c>
      <c r="M44" s="86">
        <v>4.85</v>
      </c>
      <c r="N44" s="86">
        <v>3.75</v>
      </c>
      <c r="O44" s="86">
        <v>12.44</v>
      </c>
      <c r="P44" s="86">
        <v>9.96</v>
      </c>
      <c r="Q44" s="86">
        <v>10.13</v>
      </c>
      <c r="R44" s="87">
        <v>11.68</v>
      </c>
      <c r="S44" s="87">
        <v>14.68</v>
      </c>
      <c r="T44" s="87" t="s">
        <v>823</v>
      </c>
      <c r="U44" s="87">
        <v>55.75</v>
      </c>
      <c r="V44" s="85" t="s">
        <v>164</v>
      </c>
      <c r="W44" s="85" t="s">
        <v>549</v>
      </c>
      <c r="X44" s="85" t="s">
        <v>872</v>
      </c>
      <c r="Y44" s="326">
        <v>1425.607580243715</v>
      </c>
      <c r="Z44" s="327">
        <v>2843.76</v>
      </c>
      <c r="AA44" s="326">
        <v>2856.3261487282557</v>
      </c>
      <c r="AB44" s="326">
        <f t="shared" si="1"/>
        <v>1425.607580243715</v>
      </c>
      <c r="AC44" s="334">
        <v>0.9951034482758621</v>
      </c>
    </row>
    <row r="45" spans="1:29" s="2" customFormat="1" ht="12.75" customHeight="1">
      <c r="A45" s="84" t="s">
        <v>405</v>
      </c>
      <c r="B45" s="86">
        <v>3.5269728</v>
      </c>
      <c r="C45" s="86">
        <v>7.53</v>
      </c>
      <c r="D45" s="230">
        <v>6.561</v>
      </c>
      <c r="E45" s="230">
        <v>5.097</v>
      </c>
      <c r="F45" s="189">
        <v>13.44</v>
      </c>
      <c r="G45" s="86">
        <f t="shared" si="0"/>
        <v>21213.76819328397</v>
      </c>
      <c r="H45" s="191">
        <f t="shared" si="2"/>
        <v>2.490000000000011</v>
      </c>
      <c r="I45" s="427">
        <f t="shared" si="3"/>
        <v>-27.676178189265304</v>
      </c>
      <c r="J45" s="228">
        <f t="shared" si="4"/>
        <v>-27.687355105882848</v>
      </c>
      <c r="K45" s="86">
        <v>10.49</v>
      </c>
      <c r="L45" s="86">
        <v>10.32</v>
      </c>
      <c r="M45" s="86">
        <v>4.92</v>
      </c>
      <c r="N45" s="86">
        <v>3.825</v>
      </c>
      <c r="O45" s="86">
        <v>12.41</v>
      </c>
      <c r="P45" s="86">
        <v>10.03</v>
      </c>
      <c r="Q45" s="86">
        <v>10.15</v>
      </c>
      <c r="R45" s="87">
        <v>11.77</v>
      </c>
      <c r="S45" s="87" t="s">
        <v>823</v>
      </c>
      <c r="T45" s="87" t="s">
        <v>823</v>
      </c>
      <c r="U45" s="87">
        <v>51</v>
      </c>
      <c r="V45" s="85" t="s">
        <v>151</v>
      </c>
      <c r="W45" s="85" t="s">
        <v>797</v>
      </c>
      <c r="X45" s="85" t="s">
        <v>872</v>
      </c>
      <c r="Y45" s="326">
        <v>1493.2057630225484</v>
      </c>
      <c r="Z45" s="327">
        <v>2888.65</v>
      </c>
      <c r="AA45" s="326">
        <v>2911.1557858857086</v>
      </c>
      <c r="AB45" s="326">
        <f t="shared" si="1"/>
        <v>1493.2057630225484</v>
      </c>
      <c r="AC45" s="334">
        <v>0.9914137931034482</v>
      </c>
    </row>
    <row r="46" spans="1:29" s="2" customFormat="1" ht="12.75" customHeight="1">
      <c r="A46" s="84" t="s">
        <v>165</v>
      </c>
      <c r="B46" s="86">
        <v>3.5269728</v>
      </c>
      <c r="C46" s="86">
        <v>7.59</v>
      </c>
      <c r="D46" s="230">
        <v>6.583</v>
      </c>
      <c r="E46" s="230">
        <v>5.14</v>
      </c>
      <c r="F46" s="189">
        <v>13.52</v>
      </c>
      <c r="G46" s="86">
        <f t="shared" si="0"/>
        <v>20958.176694064317</v>
      </c>
      <c r="H46" s="191">
        <f t="shared" si="2"/>
        <v>1.7500000000000115</v>
      </c>
      <c r="I46" s="427">
        <f t="shared" si="3"/>
        <v>-27.543534974839126</v>
      </c>
      <c r="J46" s="228">
        <f t="shared" si="4"/>
        <v>-27.55484802005931</v>
      </c>
      <c r="K46" s="86">
        <v>10.55</v>
      </c>
      <c r="L46" s="86">
        <v>10.44</v>
      </c>
      <c r="M46" s="86">
        <v>4.935</v>
      </c>
      <c r="N46" s="86">
        <v>3.855</v>
      </c>
      <c r="O46" s="86">
        <v>12.5</v>
      </c>
      <c r="P46" s="86">
        <v>10.1</v>
      </c>
      <c r="Q46" s="86">
        <v>10.18</v>
      </c>
      <c r="R46" s="87">
        <v>12.23</v>
      </c>
      <c r="S46" s="87" t="s">
        <v>823</v>
      </c>
      <c r="T46" s="87" t="s">
        <v>823</v>
      </c>
      <c r="U46" s="87">
        <v>42.1</v>
      </c>
      <c r="V46" s="85" t="s">
        <v>164</v>
      </c>
      <c r="W46" s="85" t="s">
        <v>1147</v>
      </c>
      <c r="X46" s="85" t="s">
        <v>872</v>
      </c>
      <c r="Y46" s="326">
        <v>1463.6994614067794</v>
      </c>
      <c r="Z46" s="327">
        <v>2871.55</v>
      </c>
      <c r="AA46" s="326">
        <v>2887.2228967909805</v>
      </c>
      <c r="AB46" s="326">
        <f t="shared" si="1"/>
        <v>1463.6994614067794</v>
      </c>
      <c r="AC46" s="334">
        <v>0.9939655172413793</v>
      </c>
    </row>
    <row r="47" spans="1:29" s="2" customFormat="1" ht="12.75" customHeight="1">
      <c r="A47" s="84" t="s">
        <v>404</v>
      </c>
      <c r="B47" s="86">
        <v>3.5269728</v>
      </c>
      <c r="C47" s="86">
        <v>7.71</v>
      </c>
      <c r="D47" s="230">
        <v>6.41</v>
      </c>
      <c r="E47" s="230">
        <v>4.87</v>
      </c>
      <c r="F47" s="189">
        <v>13.7</v>
      </c>
      <c r="G47" s="86">
        <f t="shared" si="0"/>
        <v>11612.620675770168</v>
      </c>
      <c r="H47" s="191">
        <f t="shared" si="2"/>
        <v>2.190000000000001</v>
      </c>
      <c r="I47" s="427">
        <f t="shared" si="3"/>
        <v>-24.7993024011677</v>
      </c>
      <c r="J47" s="228">
        <f t="shared" si="4"/>
        <v>-24.819698558272016</v>
      </c>
      <c r="K47" s="86">
        <v>10.68</v>
      </c>
      <c r="L47" s="86">
        <v>10.66</v>
      </c>
      <c r="M47" s="86">
        <v>4.81</v>
      </c>
      <c r="N47" s="86">
        <v>3.65</v>
      </c>
      <c r="O47" s="86">
        <v>12.62</v>
      </c>
      <c r="P47" s="86">
        <v>10.22</v>
      </c>
      <c r="Q47" s="86">
        <v>10.18</v>
      </c>
      <c r="R47" s="87">
        <v>18.8</v>
      </c>
      <c r="S47" s="87" t="s">
        <v>823</v>
      </c>
      <c r="T47" s="87" t="s">
        <v>823</v>
      </c>
      <c r="U47" s="87">
        <v>50.1</v>
      </c>
      <c r="V47" s="85" t="s">
        <v>179</v>
      </c>
      <c r="W47" s="85" t="s">
        <v>788</v>
      </c>
      <c r="X47" s="85" t="s">
        <v>863</v>
      </c>
      <c r="Y47" s="326">
        <v>574.2311445375517</v>
      </c>
      <c r="Z47" s="327">
        <v>2151.6</v>
      </c>
      <c r="AA47" s="326">
        <v>2165.7652618046627</v>
      </c>
      <c r="AB47" s="326">
        <f aca="true" t="shared" si="5" ref="AB47:AB79">(AA47-1700)*1.232876712</f>
        <v>574.2311445375517</v>
      </c>
      <c r="AC47" s="334">
        <v>0.992448275862069</v>
      </c>
    </row>
    <row r="48" spans="1:29" s="2" customFormat="1" ht="12.75" customHeight="1">
      <c r="A48" s="84" t="s">
        <v>161</v>
      </c>
      <c r="B48" s="86">
        <v>3.586752</v>
      </c>
      <c r="C48" s="86">
        <v>8.24</v>
      </c>
      <c r="D48" s="230">
        <v>6.879</v>
      </c>
      <c r="E48" s="230">
        <v>5.502</v>
      </c>
      <c r="F48" s="189">
        <v>14.28</v>
      </c>
      <c r="G48" s="86">
        <f t="shared" si="0"/>
        <v>14521.432119482068</v>
      </c>
      <c r="H48" s="191">
        <f t="shared" si="2"/>
        <v>4.090000000000002</v>
      </c>
      <c r="I48" s="427">
        <f t="shared" si="3"/>
        <v>-25.19009449071941</v>
      </c>
      <c r="J48" s="228">
        <f t="shared" si="4"/>
        <v>-25.206412725575866</v>
      </c>
      <c r="K48" s="86">
        <v>11.23</v>
      </c>
      <c r="L48" s="86">
        <v>11.22</v>
      </c>
      <c r="M48" s="86">
        <v>5.16</v>
      </c>
      <c r="N48" s="86">
        <v>4.125</v>
      </c>
      <c r="O48" s="86">
        <v>13.1</v>
      </c>
      <c r="P48" s="86">
        <v>10.78</v>
      </c>
      <c r="Q48" s="86">
        <v>10.73</v>
      </c>
      <c r="R48" s="87">
        <v>13.51</v>
      </c>
      <c r="S48" s="87">
        <v>13.8</v>
      </c>
      <c r="T48" s="87" t="s">
        <v>823</v>
      </c>
      <c r="U48" s="87">
        <v>51.5</v>
      </c>
      <c r="V48" s="85" t="s">
        <v>724</v>
      </c>
      <c r="W48" s="85" t="s">
        <v>799</v>
      </c>
      <c r="X48" s="85" t="s">
        <v>872</v>
      </c>
      <c r="Y48" s="326">
        <v>861.048236522732</v>
      </c>
      <c r="Z48" s="327">
        <v>2368.67</v>
      </c>
      <c r="AA48" s="326">
        <v>2398.4057920324576</v>
      </c>
      <c r="AB48" s="326">
        <f t="shared" si="5"/>
        <v>861.048236522732</v>
      </c>
      <c r="AC48" s="334">
        <v>0.9858965517241379</v>
      </c>
    </row>
    <row r="49" spans="1:29" s="2" customFormat="1" ht="12.75" customHeight="1">
      <c r="A49" s="84" t="s">
        <v>78</v>
      </c>
      <c r="B49" s="86">
        <v>3.6046857599999997</v>
      </c>
      <c r="C49" s="86">
        <v>7.84</v>
      </c>
      <c r="D49" s="230">
        <v>6.538</v>
      </c>
      <c r="E49" s="230">
        <v>5.06</v>
      </c>
      <c r="F49" s="189">
        <v>13.98</v>
      </c>
      <c r="G49" s="86">
        <f t="shared" si="0"/>
        <v>10719.89512570095</v>
      </c>
      <c r="H49" s="191">
        <f t="shared" si="2"/>
        <v>2.2399999999999864</v>
      </c>
      <c r="I49" s="427">
        <f t="shared" si="3"/>
        <v>-24.17190536611214</v>
      </c>
      <c r="J49" s="228">
        <f t="shared" si="4"/>
        <v>-24.19399575043128</v>
      </c>
      <c r="K49" s="86">
        <v>10.88</v>
      </c>
      <c r="L49" s="86">
        <v>10.92</v>
      </c>
      <c r="M49" s="86">
        <v>4.905</v>
      </c>
      <c r="N49" s="86">
        <v>3.795</v>
      </c>
      <c r="O49" s="86">
        <v>12.87</v>
      </c>
      <c r="P49" s="86">
        <v>10.37</v>
      </c>
      <c r="Q49" s="86">
        <v>10.37</v>
      </c>
      <c r="R49" s="87">
        <v>16.96</v>
      </c>
      <c r="S49" s="87" t="s">
        <v>823</v>
      </c>
      <c r="T49" s="87" t="s">
        <v>823</v>
      </c>
      <c r="U49" s="87">
        <v>200.5</v>
      </c>
      <c r="V49" s="85" t="s">
        <v>179</v>
      </c>
      <c r="W49" s="85" t="s">
        <v>798</v>
      </c>
      <c r="X49" s="85" t="s">
        <v>863</v>
      </c>
      <c r="Y49" s="326">
        <v>489.150776201435</v>
      </c>
      <c r="Z49" s="327">
        <v>2082.8</v>
      </c>
      <c r="AA49" s="326">
        <v>2096.75562969141</v>
      </c>
      <c r="AB49" s="326">
        <f t="shared" si="5"/>
        <v>489.150776201435</v>
      </c>
      <c r="AC49" s="334">
        <v>0.9922758620689656</v>
      </c>
    </row>
    <row r="50" spans="1:29" s="2" customFormat="1" ht="12.75" customHeight="1">
      <c r="A50" s="84" t="s">
        <v>82</v>
      </c>
      <c r="B50" s="86">
        <v>3.7063104</v>
      </c>
      <c r="C50" s="86">
        <v>8.13</v>
      </c>
      <c r="D50" s="230">
        <v>6.942</v>
      </c>
      <c r="E50" s="230">
        <v>5.532</v>
      </c>
      <c r="F50" s="189">
        <v>14.2</v>
      </c>
      <c r="G50" s="86">
        <f t="shared" si="0"/>
        <v>14550.172178042541</v>
      </c>
      <c r="H50" s="191">
        <f t="shared" si="2"/>
        <v>5.169999999999987</v>
      </c>
      <c r="I50" s="427">
        <f t="shared" si="3"/>
        <v>-25.27868132533703</v>
      </c>
      <c r="J50" s="228">
        <f t="shared" si="4"/>
        <v>-25.29496738814994</v>
      </c>
      <c r="K50" s="86">
        <v>11.12</v>
      </c>
      <c r="L50" s="86">
        <v>11.14</v>
      </c>
      <c r="M50" s="86">
        <v>5.205</v>
      </c>
      <c r="N50" s="86">
        <v>4.1475</v>
      </c>
      <c r="O50" s="86">
        <v>13.08</v>
      </c>
      <c r="P50" s="86">
        <v>10.71</v>
      </c>
      <c r="Q50" s="86">
        <v>10.66</v>
      </c>
      <c r="R50" s="87">
        <v>12.87</v>
      </c>
      <c r="S50" s="87">
        <v>12.87</v>
      </c>
      <c r="T50" s="87" t="s">
        <v>823</v>
      </c>
      <c r="U50" s="87">
        <v>200.2</v>
      </c>
      <c r="V50" s="85" t="s">
        <v>400</v>
      </c>
      <c r="W50" s="85" t="s">
        <v>798</v>
      </c>
      <c r="X50" s="85" t="s">
        <v>863</v>
      </c>
      <c r="Y50" s="326">
        <v>869.0090553981781</v>
      </c>
      <c r="Z50" s="327">
        <v>2367.16</v>
      </c>
      <c r="AA50" s="326">
        <v>2404.862900677597</v>
      </c>
      <c r="AB50" s="326">
        <f t="shared" si="5"/>
        <v>869.0090553981781</v>
      </c>
      <c r="AC50" s="334">
        <v>0.9821724137931035</v>
      </c>
    </row>
    <row r="51" spans="1:29" s="2" customFormat="1" ht="12.75" customHeight="1">
      <c r="A51" s="84" t="s">
        <v>1315</v>
      </c>
      <c r="B51" s="86">
        <v>3.885648</v>
      </c>
      <c r="C51" s="86">
        <v>7.44</v>
      </c>
      <c r="D51" s="230">
        <v>6.224</v>
      </c>
      <c r="E51" s="230">
        <v>4.669</v>
      </c>
      <c r="F51" s="189">
        <v>13.31</v>
      </c>
      <c r="G51" s="86">
        <f t="shared" si="0"/>
        <v>12610.919279191365</v>
      </c>
      <c r="H51" s="191">
        <f t="shared" si="2"/>
        <v>1.5900000000000125</v>
      </c>
      <c r="I51" s="427">
        <f t="shared" si="3"/>
        <v>-25.547467458378286</v>
      </c>
      <c r="J51" s="228">
        <f t="shared" si="4"/>
        <v>-25.56625251283947</v>
      </c>
      <c r="K51" s="86">
        <v>10.39</v>
      </c>
      <c r="L51" s="86">
        <v>10.27</v>
      </c>
      <c r="M51" s="86">
        <v>4.665</v>
      </c>
      <c r="N51" s="86">
        <v>3.5</v>
      </c>
      <c r="O51" s="86">
        <v>12.36</v>
      </c>
      <c r="P51" s="86">
        <v>9.95</v>
      </c>
      <c r="Q51" s="86">
        <v>9.91</v>
      </c>
      <c r="R51" s="87">
        <v>18.7</v>
      </c>
      <c r="S51" s="87" t="s">
        <v>823</v>
      </c>
      <c r="T51" s="87" t="s">
        <v>823</v>
      </c>
      <c r="U51" s="87">
        <v>49.65</v>
      </c>
      <c r="V51" s="85" t="s">
        <v>164</v>
      </c>
      <c r="W51" s="85" t="s">
        <v>797</v>
      </c>
      <c r="X51" s="85" t="s">
        <v>872</v>
      </c>
      <c r="Y51" s="326">
        <v>667.1187752716256</v>
      </c>
      <c r="Z51" s="327">
        <v>2230.41</v>
      </c>
      <c r="AA51" s="326">
        <v>2241.1074511979473</v>
      </c>
      <c r="AB51" s="326">
        <f t="shared" si="5"/>
        <v>667.1187752716256</v>
      </c>
      <c r="AC51" s="334">
        <v>0.9945172413793103</v>
      </c>
    </row>
    <row r="52" spans="1:29" s="2" customFormat="1" ht="12" customHeight="1">
      <c r="A52" s="84" t="s">
        <v>1271</v>
      </c>
      <c r="B52" s="86">
        <v>3.885648</v>
      </c>
      <c r="C52" s="86">
        <v>8.44</v>
      </c>
      <c r="D52" s="230">
        <v>6.687</v>
      </c>
      <c r="E52" s="230">
        <v>5.487</v>
      </c>
      <c r="F52" s="189">
        <v>14.44</v>
      </c>
      <c r="G52" s="86">
        <f t="shared" si="0"/>
        <v>12037.557154627928</v>
      </c>
      <c r="H52" s="191">
        <f t="shared" si="2"/>
        <v>3.9400000000000124</v>
      </c>
      <c r="I52" s="427">
        <f t="shared" si="3"/>
        <v>-24.215383621787463</v>
      </c>
      <c r="J52" s="228">
        <f t="shared" si="4"/>
        <v>-24.23506140504875</v>
      </c>
      <c r="K52" s="86">
        <v>11.38</v>
      </c>
      <c r="L52" s="86">
        <v>11.41</v>
      </c>
      <c r="M52" s="86">
        <v>5.02</v>
      </c>
      <c r="N52" s="86">
        <v>4.12</v>
      </c>
      <c r="O52" s="86">
        <v>13.22</v>
      </c>
      <c r="P52" s="86">
        <v>10.91</v>
      </c>
      <c r="Q52" s="86">
        <v>10.9</v>
      </c>
      <c r="R52" s="87">
        <v>15.62</v>
      </c>
      <c r="S52" s="87">
        <v>15.62</v>
      </c>
      <c r="T52" s="87" t="s">
        <v>823</v>
      </c>
      <c r="U52" s="87">
        <v>54.8</v>
      </c>
      <c r="V52" s="85" t="s">
        <v>318</v>
      </c>
      <c r="W52" s="85" t="s">
        <v>788</v>
      </c>
      <c r="X52" s="85" t="s">
        <v>863</v>
      </c>
      <c r="Y52" s="326">
        <v>621.6748280865548</v>
      </c>
      <c r="Z52" s="327">
        <v>2178.24</v>
      </c>
      <c r="AA52" s="326">
        <v>2204.2473606935605</v>
      </c>
      <c r="AB52" s="326">
        <f t="shared" si="5"/>
        <v>621.6748280865548</v>
      </c>
      <c r="AC52" s="334">
        <v>0.9864137931034482</v>
      </c>
    </row>
    <row r="53" spans="1:29" s="2" customFormat="1" ht="12.75" customHeight="1">
      <c r="A53" s="84" t="s">
        <v>264</v>
      </c>
      <c r="B53" s="86">
        <v>3.885648</v>
      </c>
      <c r="C53" s="86">
        <v>8.43</v>
      </c>
      <c r="D53" s="230">
        <v>7.152</v>
      </c>
      <c r="E53" s="230">
        <v>5.811</v>
      </c>
      <c r="F53" s="189">
        <v>14.48</v>
      </c>
      <c r="G53" s="86">
        <f t="shared" si="0"/>
        <v>15310.199964330774</v>
      </c>
      <c r="H53" s="191">
        <f t="shared" si="2"/>
        <v>5.049999999999995</v>
      </c>
      <c r="I53" s="427">
        <f t="shared" si="3"/>
        <v>-25.21980862993382</v>
      </c>
      <c r="J53" s="228">
        <f t="shared" si="4"/>
        <v>-25.235287660264486</v>
      </c>
      <c r="K53" s="86">
        <v>11.45</v>
      </c>
      <c r="L53" s="86">
        <v>11.46</v>
      </c>
      <c r="M53" s="86">
        <v>5.364</v>
      </c>
      <c r="N53" s="86">
        <v>4.358</v>
      </c>
      <c r="O53" s="86">
        <v>13.41</v>
      </c>
      <c r="P53" s="86">
        <v>11.03</v>
      </c>
      <c r="Q53" s="86">
        <v>10.98</v>
      </c>
      <c r="R53" s="87">
        <v>12.4</v>
      </c>
      <c r="S53" s="87">
        <v>11.7</v>
      </c>
      <c r="T53" s="87" t="s">
        <v>823</v>
      </c>
      <c r="U53" s="87">
        <v>50</v>
      </c>
      <c r="V53" s="85" t="s">
        <v>427</v>
      </c>
      <c r="W53" s="85" t="s">
        <v>265</v>
      </c>
      <c r="X53" s="85" t="s">
        <v>872</v>
      </c>
      <c r="Y53" s="326">
        <v>941.73911764266</v>
      </c>
      <c r="Z53" s="327">
        <v>2426</v>
      </c>
      <c r="AA53" s="326">
        <v>2463.85506229163</v>
      </c>
      <c r="AB53" s="326">
        <f t="shared" si="5"/>
        <v>941.73911764266</v>
      </c>
      <c r="AC53" s="334">
        <v>0.9825862068965517</v>
      </c>
    </row>
    <row r="54" spans="1:29" s="2" customFormat="1" ht="12.75" customHeight="1">
      <c r="A54" s="84" t="s">
        <v>1224</v>
      </c>
      <c r="B54" s="86">
        <v>3.91254864</v>
      </c>
      <c r="C54" s="86">
        <v>8.33</v>
      </c>
      <c r="D54" s="230">
        <v>6.794</v>
      </c>
      <c r="E54" s="230">
        <v>5.365</v>
      </c>
      <c r="F54" s="189">
        <v>14.37</v>
      </c>
      <c r="G54" s="86">
        <f t="shared" si="0"/>
        <v>12588.246313673775</v>
      </c>
      <c r="H54" s="191">
        <f t="shared" si="2"/>
        <v>2.8899999999999926</v>
      </c>
      <c r="I54" s="427">
        <f t="shared" si="3"/>
        <v>-24.47965232145756</v>
      </c>
      <c r="J54" s="228">
        <f t="shared" si="4"/>
        <v>-24.498471136891506</v>
      </c>
      <c r="K54" s="86">
        <v>11.28</v>
      </c>
      <c r="L54" s="86">
        <v>11.27</v>
      </c>
      <c r="M54" s="86">
        <v>5.0955</v>
      </c>
      <c r="N54" s="86">
        <v>4.023</v>
      </c>
      <c r="O54" s="86">
        <v>13.17</v>
      </c>
      <c r="P54" s="86">
        <v>10.83</v>
      </c>
      <c r="Q54" s="86">
        <v>10.82</v>
      </c>
      <c r="R54" s="87">
        <v>15.24</v>
      </c>
      <c r="S54" s="87">
        <v>15.3</v>
      </c>
      <c r="T54" s="87" t="s">
        <v>823</v>
      </c>
      <c r="U54" s="87">
        <v>49.17</v>
      </c>
      <c r="V54" s="85" t="s">
        <v>326</v>
      </c>
      <c r="W54" s="85" t="s">
        <v>788</v>
      </c>
      <c r="X54" s="85" t="s">
        <v>863</v>
      </c>
      <c r="Y54" s="326">
        <v>670.2647973810733</v>
      </c>
      <c r="Z54" s="327">
        <v>2224.19</v>
      </c>
      <c r="AA54" s="326">
        <v>2243.659224687402</v>
      </c>
      <c r="AB54" s="326">
        <f t="shared" si="5"/>
        <v>670.2647973810733</v>
      </c>
      <c r="AC54" s="334">
        <v>0.9900344827586207</v>
      </c>
    </row>
    <row r="55" spans="1:29" s="2" customFormat="1" ht="12.75" customHeight="1">
      <c r="A55" s="84" t="s">
        <v>1030</v>
      </c>
      <c r="B55" s="86">
        <v>3.92749344</v>
      </c>
      <c r="C55" s="86">
        <v>8.4</v>
      </c>
      <c r="D55" s="230">
        <v>6.842</v>
      </c>
      <c r="E55" s="230">
        <v>5.444</v>
      </c>
      <c r="F55" s="189">
        <v>14.4</v>
      </c>
      <c r="G55" s="86">
        <f t="shared" si="0"/>
        <v>12565.9411422085</v>
      </c>
      <c r="H55" s="191">
        <f t="shared" si="2"/>
        <v>3.3300000000000143</v>
      </c>
      <c r="I55" s="427">
        <f t="shared" si="3"/>
        <v>-24.441950211865464</v>
      </c>
      <c r="J55" s="228">
        <f t="shared" si="4"/>
        <v>-24.460802359237032</v>
      </c>
      <c r="K55" s="86">
        <v>11.36</v>
      </c>
      <c r="L55" s="86">
        <v>11.34</v>
      </c>
      <c r="M55" s="86">
        <v>5.13</v>
      </c>
      <c r="N55" s="86">
        <v>4.08</v>
      </c>
      <c r="O55" s="86">
        <v>13.17</v>
      </c>
      <c r="P55" s="86">
        <v>10.91</v>
      </c>
      <c r="Q55" s="86">
        <v>10.84</v>
      </c>
      <c r="R55" s="87">
        <v>15.06</v>
      </c>
      <c r="S55" s="87">
        <v>15.23</v>
      </c>
      <c r="T55" s="87" t="s">
        <v>823</v>
      </c>
      <c r="U55" s="87">
        <v>53.5</v>
      </c>
      <c r="V55" s="85" t="s">
        <v>248</v>
      </c>
      <c r="W55" s="85" t="s">
        <v>788</v>
      </c>
      <c r="X55" s="85" t="s">
        <v>863</v>
      </c>
      <c r="Y55" s="326">
        <v>669.9332580042362</v>
      </c>
      <c r="Z55" s="327">
        <v>2220.96</v>
      </c>
      <c r="AA55" s="326">
        <v>2243.390309415007</v>
      </c>
      <c r="AB55" s="326">
        <f t="shared" si="5"/>
        <v>669.9332580042362</v>
      </c>
      <c r="AC55" s="334">
        <v>0.9885172413793103</v>
      </c>
    </row>
    <row r="56" spans="1:29" s="2" customFormat="1" ht="12.75" customHeight="1">
      <c r="A56" s="84" t="s">
        <v>1387</v>
      </c>
      <c r="B56" s="86">
        <v>3.92749344</v>
      </c>
      <c r="C56" s="86">
        <v>8.41</v>
      </c>
      <c r="D56" s="230">
        <v>6.842</v>
      </c>
      <c r="E56" s="230">
        <v>5.458</v>
      </c>
      <c r="F56" s="189">
        <v>14.49</v>
      </c>
      <c r="G56" s="86">
        <f t="shared" si="0"/>
        <v>11022.790029724056</v>
      </c>
      <c r="H56" s="191">
        <f t="shared" si="2"/>
        <v>3.3999999999999875</v>
      </c>
      <c r="I56" s="427">
        <f t="shared" si="3"/>
        <v>-23.782915347291727</v>
      </c>
      <c r="J56" s="228">
        <f t="shared" si="4"/>
        <v>-23.804400209608595</v>
      </c>
      <c r="K56" s="86">
        <v>11.4</v>
      </c>
      <c r="L56" s="86">
        <v>11.46</v>
      </c>
      <c r="M56" s="86">
        <v>5.13</v>
      </c>
      <c r="N56" s="86">
        <v>4.1</v>
      </c>
      <c r="O56" s="86">
        <v>13.36</v>
      </c>
      <c r="P56" s="86">
        <v>10.95</v>
      </c>
      <c r="Q56" s="86">
        <v>10.93</v>
      </c>
      <c r="R56" s="87">
        <v>17</v>
      </c>
      <c r="S56" s="87">
        <v>17</v>
      </c>
      <c r="T56" s="87" t="s">
        <v>823</v>
      </c>
      <c r="U56" s="87">
        <v>48.95</v>
      </c>
      <c r="V56" s="85" t="s">
        <v>326</v>
      </c>
      <c r="W56" s="85" t="s">
        <v>788</v>
      </c>
      <c r="X56" s="85" t="s">
        <v>863</v>
      </c>
      <c r="Y56" s="326">
        <v>522.2308308599833</v>
      </c>
      <c r="Z56" s="327">
        <v>2102.09</v>
      </c>
      <c r="AA56" s="326">
        <v>2123.5872295882764</v>
      </c>
      <c r="AB56" s="326">
        <f t="shared" si="5"/>
        <v>522.2308308599833</v>
      </c>
      <c r="AC56" s="334">
        <v>0.9882758620689656</v>
      </c>
    </row>
    <row r="57" spans="1:29" s="2" customFormat="1" ht="12.75" customHeight="1">
      <c r="A57" s="84" t="s">
        <v>910</v>
      </c>
      <c r="B57" s="86">
        <v>3.92749344</v>
      </c>
      <c r="C57" s="86">
        <v>8.52</v>
      </c>
      <c r="D57" s="230">
        <v>7.019</v>
      </c>
      <c r="E57" s="230">
        <v>5.672</v>
      </c>
      <c r="F57" s="189">
        <v>14.59</v>
      </c>
      <c r="G57" s="86">
        <f t="shared" si="0"/>
        <v>12749.315794966837</v>
      </c>
      <c r="H57" s="191">
        <f t="shared" si="2"/>
        <v>4.009999999999986</v>
      </c>
      <c r="I57" s="427">
        <f t="shared" si="3"/>
        <v>-24.314868785391045</v>
      </c>
      <c r="J57" s="228">
        <f t="shared" si="4"/>
        <v>-24.33345035972695</v>
      </c>
      <c r="K57" s="86">
        <v>11.51</v>
      </c>
      <c r="L57" s="86">
        <v>11.57</v>
      </c>
      <c r="M57" s="86">
        <v>5.27</v>
      </c>
      <c r="N57" s="86">
        <v>4.25</v>
      </c>
      <c r="O57" s="86">
        <v>13.47</v>
      </c>
      <c r="P57" s="86">
        <v>11.06</v>
      </c>
      <c r="Q57" s="86">
        <v>11.04</v>
      </c>
      <c r="R57" s="87">
        <v>14.04</v>
      </c>
      <c r="S57" s="87">
        <v>13.81</v>
      </c>
      <c r="T57" s="87" t="s">
        <v>823</v>
      </c>
      <c r="U57" s="87">
        <v>47.35</v>
      </c>
      <c r="V57" s="85" t="s">
        <v>1241</v>
      </c>
      <c r="W57" s="85" t="s">
        <v>788</v>
      </c>
      <c r="X57" s="85" t="s">
        <v>863</v>
      </c>
      <c r="Y57" s="326">
        <v>690.3551324553738</v>
      </c>
      <c r="Z57" s="327">
        <v>2232.715</v>
      </c>
      <c r="AA57" s="326">
        <v>2259.954718696458</v>
      </c>
      <c r="AB57" s="326">
        <f t="shared" si="5"/>
        <v>690.3551324553738</v>
      </c>
      <c r="AC57" s="334">
        <v>0.9861724137931035</v>
      </c>
    </row>
    <row r="58" spans="1:29" s="2" customFormat="1" ht="12.75" customHeight="1">
      <c r="A58" s="84" t="s">
        <v>161</v>
      </c>
      <c r="B58" s="86">
        <v>3.9454272</v>
      </c>
      <c r="C58" s="86">
        <v>8.56</v>
      </c>
      <c r="D58" s="230">
        <v>7.02</v>
      </c>
      <c r="E58" s="230">
        <v>5.7</v>
      </c>
      <c r="F58" s="189">
        <v>14.6</v>
      </c>
      <c r="G58" s="86">
        <f t="shared" si="0"/>
        <v>13065.631070266629</v>
      </c>
      <c r="H58" s="191">
        <f t="shared" si="2"/>
        <v>5.139999999999989</v>
      </c>
      <c r="I58" s="427">
        <f t="shared" si="3"/>
        <v>-24.41130391002922</v>
      </c>
      <c r="J58" s="228">
        <f t="shared" si="4"/>
        <v>-24.429436567440142</v>
      </c>
      <c r="K58" s="86">
        <v>11.55</v>
      </c>
      <c r="L58" s="86">
        <v>11.54</v>
      </c>
      <c r="M58" s="86">
        <v>5.27</v>
      </c>
      <c r="N58" s="86">
        <v>4.28</v>
      </c>
      <c r="O58" s="86">
        <v>13.28</v>
      </c>
      <c r="P58" s="86">
        <v>11.09</v>
      </c>
      <c r="Q58" s="86">
        <v>10.94</v>
      </c>
      <c r="R58" s="87">
        <v>13.75</v>
      </c>
      <c r="S58" s="87">
        <v>13.75</v>
      </c>
      <c r="T58" s="87" t="s">
        <v>823</v>
      </c>
      <c r="U58" s="87">
        <v>12.44</v>
      </c>
      <c r="V58" s="85" t="s">
        <v>180</v>
      </c>
      <c r="W58" s="85" t="s">
        <v>797</v>
      </c>
      <c r="X58" s="85" t="s">
        <v>872</v>
      </c>
      <c r="Y58" s="326">
        <v>725.6253730972969</v>
      </c>
      <c r="Z58" s="327">
        <v>2253.14</v>
      </c>
      <c r="AA58" s="326">
        <v>2288.562802780313</v>
      </c>
      <c r="AB58" s="326">
        <f t="shared" si="5"/>
        <v>725.6253730972969</v>
      </c>
      <c r="AC58" s="334">
        <v>0.9822758620689656</v>
      </c>
    </row>
    <row r="59" spans="1:29" s="2" customFormat="1" ht="12.75" customHeight="1">
      <c r="A59" s="84" t="s">
        <v>1188</v>
      </c>
      <c r="B59" s="86">
        <v>4.0649856</v>
      </c>
      <c r="C59" s="86">
        <v>8.75</v>
      </c>
      <c r="D59" s="230">
        <v>6.819</v>
      </c>
      <c r="E59" s="230">
        <v>6.254</v>
      </c>
      <c r="F59" s="189">
        <v>14.77</v>
      </c>
      <c r="G59" s="86">
        <f t="shared" si="0"/>
        <v>14044.981807807597</v>
      </c>
      <c r="H59" s="191">
        <f t="shared" si="2"/>
        <v>12.140000000000002</v>
      </c>
      <c r="I59" s="427">
        <f t="shared" si="3"/>
        <v>-24.555211810047457</v>
      </c>
      <c r="J59" s="228">
        <f t="shared" si="4"/>
        <v>-24.572082537334712</v>
      </c>
      <c r="K59" s="86">
        <v>11.77</v>
      </c>
      <c r="L59" s="86">
        <v>11.65</v>
      </c>
      <c r="M59" s="86">
        <v>5.12</v>
      </c>
      <c r="N59" s="86">
        <v>4.69</v>
      </c>
      <c r="O59" s="86">
        <v>13.5</v>
      </c>
      <c r="P59" s="86">
        <v>11.2</v>
      </c>
      <c r="Q59" s="86">
        <v>11.18</v>
      </c>
      <c r="R59" s="87">
        <v>14.05</v>
      </c>
      <c r="S59" s="87">
        <v>14.05</v>
      </c>
      <c r="T59" s="87" t="s">
        <v>823</v>
      </c>
      <c r="U59" s="87">
        <v>50.81</v>
      </c>
      <c r="V59" s="85" t="s">
        <v>191</v>
      </c>
      <c r="W59" s="85" t="s">
        <v>1178</v>
      </c>
      <c r="X59" s="85" t="s">
        <v>863</v>
      </c>
      <c r="Y59" s="326">
        <v>853.5548105620908</v>
      </c>
      <c r="Z59" s="327">
        <v>2304.32</v>
      </c>
      <c r="AA59" s="326">
        <v>2392.327790973872</v>
      </c>
      <c r="AB59" s="326">
        <f t="shared" si="5"/>
        <v>853.5548105620908</v>
      </c>
      <c r="AC59" s="334">
        <v>0.9581379310344827</v>
      </c>
    </row>
    <row r="60" spans="1:29" s="2" customFormat="1" ht="12.75" customHeight="1">
      <c r="A60" s="84" t="s">
        <v>893</v>
      </c>
      <c r="B60" s="86">
        <v>4.1247647999999995</v>
      </c>
      <c r="C60" s="86">
        <v>7.99</v>
      </c>
      <c r="D60" s="230">
        <v>6.538</v>
      </c>
      <c r="E60" s="230">
        <v>5.072</v>
      </c>
      <c r="F60" s="189">
        <v>13.97</v>
      </c>
      <c r="G60" s="86">
        <f t="shared" si="0"/>
        <v>11521.774766485378</v>
      </c>
      <c r="H60" s="191">
        <f t="shared" si="2"/>
        <v>2.880000000000015</v>
      </c>
      <c r="I60" s="427">
        <f t="shared" si="3"/>
        <v>-24.495193811640174</v>
      </c>
      <c r="J60" s="228">
        <f t="shared" si="4"/>
        <v>-24.515750406623827</v>
      </c>
      <c r="K60" s="86">
        <v>10.96</v>
      </c>
      <c r="L60" s="86">
        <v>10.9</v>
      </c>
      <c r="M60" s="86">
        <v>4.905</v>
      </c>
      <c r="N60" s="86">
        <v>3.8025</v>
      </c>
      <c r="O60" s="86">
        <v>12.84</v>
      </c>
      <c r="P60" s="86">
        <v>10.46</v>
      </c>
      <c r="Q60" s="86">
        <v>10.47</v>
      </c>
      <c r="R60" s="87">
        <v>23.61</v>
      </c>
      <c r="S60" s="87" t="s">
        <v>823</v>
      </c>
      <c r="T60" s="87" t="s">
        <v>823</v>
      </c>
      <c r="U60" s="87">
        <v>49.53</v>
      </c>
      <c r="V60" s="85" t="s">
        <v>211</v>
      </c>
      <c r="W60" s="85" t="s">
        <v>797</v>
      </c>
      <c r="X60" s="85" t="s">
        <v>872</v>
      </c>
      <c r="Y60" s="326">
        <v>568.1332227479966</v>
      </c>
      <c r="Z60" s="327">
        <v>2142.24</v>
      </c>
      <c r="AA60" s="326">
        <v>2160.819169685149</v>
      </c>
      <c r="AB60" s="326">
        <f t="shared" si="5"/>
        <v>568.1332227479966</v>
      </c>
      <c r="AC60" s="334">
        <v>0.9900689655172413</v>
      </c>
    </row>
    <row r="61" spans="1:29" s="2" customFormat="1" ht="12.75" customHeight="1">
      <c r="A61" s="84" t="s">
        <v>167</v>
      </c>
      <c r="B61" s="86">
        <v>4.2443232</v>
      </c>
      <c r="C61" s="86">
        <v>8.5</v>
      </c>
      <c r="D61" s="230">
        <v>6.94</v>
      </c>
      <c r="E61" s="230">
        <v>5.61</v>
      </c>
      <c r="F61" s="189">
        <v>14.44</v>
      </c>
      <c r="G61" s="86">
        <f t="shared" si="0"/>
        <v>13954.253337399858</v>
      </c>
      <c r="H61" s="191">
        <f t="shared" si="2"/>
        <v>2.959999999999998</v>
      </c>
      <c r="I61" s="427">
        <f t="shared" si="3"/>
        <v>-24.857066032666086</v>
      </c>
      <c r="J61" s="228">
        <f t="shared" si="4"/>
        <v>-24.8740462367431</v>
      </c>
      <c r="K61" s="86">
        <v>11.46</v>
      </c>
      <c r="L61" s="86">
        <v>11.37</v>
      </c>
      <c r="M61" s="86">
        <v>5.21</v>
      </c>
      <c r="N61" s="86">
        <v>4.21</v>
      </c>
      <c r="O61" s="86">
        <v>13.05</v>
      </c>
      <c r="P61" s="86">
        <v>11</v>
      </c>
      <c r="Q61" s="86">
        <v>10.75</v>
      </c>
      <c r="R61" s="87">
        <v>12.7</v>
      </c>
      <c r="S61" s="87">
        <v>12.85</v>
      </c>
      <c r="T61" s="87" t="s">
        <v>823</v>
      </c>
      <c r="U61" s="87">
        <v>50.3</v>
      </c>
      <c r="V61" s="85" t="s">
        <v>191</v>
      </c>
      <c r="W61" s="85" t="s">
        <v>797</v>
      </c>
      <c r="X61" s="85" t="s">
        <v>872</v>
      </c>
      <c r="Y61" s="326">
        <v>801.3526822438128</v>
      </c>
      <c r="Z61" s="327">
        <v>2328.96</v>
      </c>
      <c r="AA61" s="326">
        <v>2349.9860646599777</v>
      </c>
      <c r="AB61" s="326">
        <f t="shared" si="5"/>
        <v>801.3526822438128</v>
      </c>
      <c r="AC61" s="334">
        <v>0.9897931034482759</v>
      </c>
    </row>
    <row r="62" spans="1:29" s="234" customFormat="1" ht="12.75" customHeight="1">
      <c r="A62" s="129" t="s">
        <v>37</v>
      </c>
      <c r="B62" s="230">
        <v>4.297</v>
      </c>
      <c r="C62" s="230">
        <v>8.23</v>
      </c>
      <c r="D62" s="230">
        <v>6.722</v>
      </c>
      <c r="E62" s="230">
        <v>5.29</v>
      </c>
      <c r="F62" s="231">
        <v>14.32</v>
      </c>
      <c r="G62" s="86">
        <f t="shared" si="0"/>
        <v>9866.83833347338</v>
      </c>
      <c r="H62" s="191">
        <f t="shared" si="2"/>
        <v>4.8640000000000025</v>
      </c>
      <c r="I62" s="427">
        <f t="shared" si="3"/>
        <v>-23.47178012416809</v>
      </c>
      <c r="J62" s="228">
        <f t="shared" si="4"/>
        <v>-23.49577510910084</v>
      </c>
      <c r="K62" s="230">
        <v>11.23</v>
      </c>
      <c r="L62" s="230">
        <v>11.3</v>
      </c>
      <c r="M62" s="230">
        <v>5.04</v>
      </c>
      <c r="N62" s="230">
        <v>3.9675</v>
      </c>
      <c r="O62" s="230">
        <v>13.26</v>
      </c>
      <c r="P62" s="230">
        <v>10.78</v>
      </c>
      <c r="Q62" s="230">
        <v>10.78</v>
      </c>
      <c r="R62" s="232">
        <v>19.6</v>
      </c>
      <c r="S62" s="232">
        <v>19.6</v>
      </c>
      <c r="T62" s="232" t="s">
        <v>823</v>
      </c>
      <c r="U62" s="232">
        <v>48.49</v>
      </c>
      <c r="V62" s="233" t="s">
        <v>287</v>
      </c>
      <c r="W62" s="233" t="s">
        <v>799</v>
      </c>
      <c r="X62" s="233" t="s">
        <v>863</v>
      </c>
      <c r="Y62" s="330">
        <v>416.0893613319456</v>
      </c>
      <c r="Z62" s="332">
        <v>2008.185</v>
      </c>
      <c r="AA62" s="330">
        <v>2037.4947042814656</v>
      </c>
      <c r="AB62" s="330">
        <f t="shared" si="5"/>
        <v>416.0893613319456</v>
      </c>
      <c r="AC62" s="364">
        <v>0.9832275862068965</v>
      </c>
    </row>
    <row r="63" spans="1:29" s="2" customFormat="1" ht="12.75" customHeight="1">
      <c r="A63" s="84" t="s">
        <v>168</v>
      </c>
      <c r="B63" s="86">
        <v>4.3638816</v>
      </c>
      <c r="C63" s="86">
        <v>7.78</v>
      </c>
      <c r="D63" s="230">
        <v>6.43</v>
      </c>
      <c r="E63" s="230">
        <v>4.955</v>
      </c>
      <c r="F63" s="189">
        <v>13.48</v>
      </c>
      <c r="G63" s="86">
        <f t="shared" si="0"/>
        <v>14966.723726367632</v>
      </c>
      <c r="H63" s="191">
        <f t="shared" si="2"/>
        <v>1.3900000000000057</v>
      </c>
      <c r="I63" s="427">
        <f t="shared" si="3"/>
        <v>-26.12126742007449</v>
      </c>
      <c r="J63" s="228">
        <f t="shared" si="4"/>
        <v>-26.137101036953098</v>
      </c>
      <c r="K63" s="86">
        <v>10.7</v>
      </c>
      <c r="L63" s="86">
        <v>10.42</v>
      </c>
      <c r="M63" s="86">
        <v>4.82</v>
      </c>
      <c r="N63" s="86">
        <v>3.72</v>
      </c>
      <c r="O63" s="86">
        <v>12.66</v>
      </c>
      <c r="P63" s="86">
        <v>10.31</v>
      </c>
      <c r="Q63" s="86">
        <v>10.3</v>
      </c>
      <c r="R63" s="87">
        <v>14.66</v>
      </c>
      <c r="S63" s="87">
        <v>15.96</v>
      </c>
      <c r="T63" s="87" t="s">
        <v>823</v>
      </c>
      <c r="U63" s="87">
        <v>31.2</v>
      </c>
      <c r="V63" s="85" t="s">
        <v>179</v>
      </c>
      <c r="W63" s="85" t="s">
        <v>797</v>
      </c>
      <c r="X63" s="85" t="s">
        <v>872</v>
      </c>
      <c r="Y63" s="326">
        <v>890.6559211770375</v>
      </c>
      <c r="Z63" s="327">
        <v>2412.2</v>
      </c>
      <c r="AA63" s="326">
        <v>2422.4209140362427</v>
      </c>
      <c r="AB63" s="326">
        <f t="shared" si="5"/>
        <v>890.6559211770375</v>
      </c>
      <c r="AC63" s="334">
        <v>0.9952068965517241</v>
      </c>
    </row>
    <row r="64" spans="1:29" s="2" customFormat="1" ht="12.75" customHeight="1">
      <c r="A64" s="84" t="s">
        <v>1261</v>
      </c>
      <c r="B64" s="86">
        <v>4.3638816</v>
      </c>
      <c r="C64" s="86">
        <v>8.45</v>
      </c>
      <c r="D64" s="230">
        <v>6.88</v>
      </c>
      <c r="E64" s="230">
        <v>5.48</v>
      </c>
      <c r="F64" s="189">
        <v>14.53</v>
      </c>
      <c r="G64" s="86">
        <f t="shared" si="0"/>
        <v>10222.380794217728</v>
      </c>
      <c r="H64" s="191">
        <f t="shared" si="2"/>
        <v>5.199999999999985</v>
      </c>
      <c r="I64" s="427">
        <f t="shared" si="3"/>
        <v>-23.415520548374957</v>
      </c>
      <c r="J64" s="228">
        <f t="shared" si="4"/>
        <v>-23.438683190329243</v>
      </c>
      <c r="K64" s="86">
        <v>11.43</v>
      </c>
      <c r="L64" s="86">
        <v>11.41</v>
      </c>
      <c r="M64" s="86">
        <v>5.16</v>
      </c>
      <c r="N64" s="86">
        <v>4.11</v>
      </c>
      <c r="O64" s="86">
        <v>13.47</v>
      </c>
      <c r="P64" s="86">
        <v>10.99</v>
      </c>
      <c r="Q64" s="86">
        <v>11</v>
      </c>
      <c r="R64" s="87">
        <v>19.38</v>
      </c>
      <c r="S64" s="87">
        <v>19.38</v>
      </c>
      <c r="T64" s="87" t="s">
        <v>823</v>
      </c>
      <c r="U64" s="87">
        <v>49.9</v>
      </c>
      <c r="V64" s="85" t="s">
        <v>236</v>
      </c>
      <c r="W64" s="85" t="s">
        <v>788</v>
      </c>
      <c r="X64" s="85" t="s">
        <v>863</v>
      </c>
      <c r="Y64" s="326">
        <v>451.4908802859435</v>
      </c>
      <c r="Z64" s="327">
        <v>2034.36</v>
      </c>
      <c r="AA64" s="326">
        <v>2066.209269662921</v>
      </c>
      <c r="AB64" s="326">
        <f t="shared" si="5"/>
        <v>451.4908802859435</v>
      </c>
      <c r="AC64" s="334">
        <v>0.9820689655172414</v>
      </c>
    </row>
    <row r="65" spans="1:29" s="2" customFormat="1" ht="12.75" customHeight="1">
      <c r="A65" s="84" t="s">
        <v>1272</v>
      </c>
      <c r="B65" s="86">
        <v>4.4236608</v>
      </c>
      <c r="C65" s="86">
        <v>8.35</v>
      </c>
      <c r="D65" s="230">
        <v>6.722</v>
      </c>
      <c r="E65" s="230">
        <v>5.317</v>
      </c>
      <c r="F65" s="189">
        <v>14.42</v>
      </c>
      <c r="G65" s="86">
        <f t="shared" si="0"/>
        <v>9201.242343856768</v>
      </c>
      <c r="H65" s="191">
        <f t="shared" si="2"/>
        <v>4.2999999999999865</v>
      </c>
      <c r="I65" s="427">
        <f t="shared" si="3"/>
        <v>-23.068464693733446</v>
      </c>
      <c r="J65" s="228">
        <f t="shared" si="4"/>
        <v>-23.094190287748418</v>
      </c>
      <c r="K65" s="86">
        <v>11.31</v>
      </c>
      <c r="L65" s="86">
        <v>11.37</v>
      </c>
      <c r="M65" s="86">
        <v>5.04</v>
      </c>
      <c r="N65" s="86">
        <v>3.99</v>
      </c>
      <c r="O65" s="86">
        <v>13.3</v>
      </c>
      <c r="P65" s="86">
        <v>10.87</v>
      </c>
      <c r="Q65" s="86">
        <v>10.87</v>
      </c>
      <c r="R65" s="87">
        <v>21.33</v>
      </c>
      <c r="S65" s="87">
        <v>21.33</v>
      </c>
      <c r="T65" s="87" t="s">
        <v>823</v>
      </c>
      <c r="U65" s="87">
        <v>50.03</v>
      </c>
      <c r="V65" s="85" t="s">
        <v>225</v>
      </c>
      <c r="W65" s="85" t="s">
        <v>788</v>
      </c>
      <c r="X65" s="85" t="s">
        <v>863</v>
      </c>
      <c r="Y65" s="326">
        <v>350.2345116321904</v>
      </c>
      <c r="Z65" s="327">
        <v>1958.96</v>
      </c>
      <c r="AA65" s="326">
        <v>1984.0791039551978</v>
      </c>
      <c r="AB65" s="326">
        <f t="shared" si="5"/>
        <v>350.2345116321904</v>
      </c>
      <c r="AC65" s="334">
        <v>0.9851724137931035</v>
      </c>
    </row>
    <row r="66" spans="1:29" s="2" customFormat="1" ht="12.75" customHeight="1">
      <c r="A66" s="84" t="s">
        <v>170</v>
      </c>
      <c r="B66" s="86">
        <v>4.48344</v>
      </c>
      <c r="C66" s="86">
        <v>8.61</v>
      </c>
      <c r="D66" s="230">
        <v>6.994</v>
      </c>
      <c r="E66" s="230">
        <v>5.656</v>
      </c>
      <c r="F66" s="189">
        <v>14.54</v>
      </c>
      <c r="G66" s="86">
        <f t="shared" si="0"/>
        <v>13390.38341690323</v>
      </c>
      <c r="H66" s="191">
        <f t="shared" si="2"/>
        <v>3.8899999999999944</v>
      </c>
      <c r="I66" s="427">
        <f t="shared" si="3"/>
        <v>-24.57793012670063</v>
      </c>
      <c r="J66" s="228">
        <f t="shared" si="4"/>
        <v>-24.595623913633716</v>
      </c>
      <c r="K66" s="86">
        <v>11.57</v>
      </c>
      <c r="L66" s="86">
        <v>11.48</v>
      </c>
      <c r="M66" s="86">
        <v>5.24</v>
      </c>
      <c r="N66" s="86">
        <v>4.25</v>
      </c>
      <c r="O66" s="86">
        <v>13.17</v>
      </c>
      <c r="P66" s="86">
        <v>11.12</v>
      </c>
      <c r="Q66" s="86">
        <v>10.9</v>
      </c>
      <c r="R66" s="87">
        <v>13.26</v>
      </c>
      <c r="S66" s="87">
        <v>13.32</v>
      </c>
      <c r="T66" s="87" t="s">
        <v>823</v>
      </c>
      <c r="U66" s="87">
        <v>29.11</v>
      </c>
      <c r="V66" s="85" t="s">
        <v>179</v>
      </c>
      <c r="W66" s="85" t="s">
        <v>797</v>
      </c>
      <c r="X66" s="85" t="s">
        <v>872</v>
      </c>
      <c r="Y66" s="326">
        <v>751.437300234405</v>
      </c>
      <c r="Z66" s="327">
        <v>2282.41</v>
      </c>
      <c r="AA66" s="326">
        <v>2309.499143685995</v>
      </c>
      <c r="AB66" s="326">
        <f t="shared" si="5"/>
        <v>751.437300234405</v>
      </c>
      <c r="AC66" s="334">
        <v>0.9865862068965517</v>
      </c>
    </row>
    <row r="67" spans="1:31" s="127" customFormat="1" ht="12.75" customHeight="1">
      <c r="A67" s="199" t="s">
        <v>894</v>
      </c>
      <c r="B67" s="86">
        <v>4.48344</v>
      </c>
      <c r="C67" s="86">
        <v>8.59</v>
      </c>
      <c r="D67" s="230">
        <v>6.994</v>
      </c>
      <c r="E67" s="230">
        <v>5.672</v>
      </c>
      <c r="F67" s="189">
        <v>14.53</v>
      </c>
      <c r="G67" s="86">
        <f t="shared" si="0"/>
        <v>13876.620774358045</v>
      </c>
      <c r="H67" s="191">
        <f t="shared" si="2"/>
        <v>3.2799999999999963</v>
      </c>
      <c r="I67" s="427">
        <f t="shared" si="3"/>
        <v>-24.742837198849138</v>
      </c>
      <c r="J67" s="228">
        <f t="shared" si="4"/>
        <v>-24.75991221194152</v>
      </c>
      <c r="K67" s="86">
        <v>11.55</v>
      </c>
      <c r="L67" s="86">
        <v>11.47</v>
      </c>
      <c r="M67" s="86">
        <v>5.2425</v>
      </c>
      <c r="N67" s="86">
        <v>4.2525</v>
      </c>
      <c r="O67" s="86">
        <v>13.08</v>
      </c>
      <c r="P67" s="86">
        <v>11.08</v>
      </c>
      <c r="Q67" s="86">
        <v>10.84</v>
      </c>
      <c r="R67" s="87">
        <v>12.92</v>
      </c>
      <c r="S67" s="87">
        <v>12.92</v>
      </c>
      <c r="T67" s="86" t="s">
        <v>823</v>
      </c>
      <c r="U67" s="87">
        <v>49.66</v>
      </c>
      <c r="V67" s="86" t="s">
        <v>171</v>
      </c>
      <c r="W67" s="86" t="s">
        <v>797</v>
      </c>
      <c r="X67" s="86" t="s">
        <v>872</v>
      </c>
      <c r="Y67" s="326">
        <v>795.371026650058</v>
      </c>
      <c r="Z67" s="328">
        <v>2321.89</v>
      </c>
      <c r="AA67" s="326">
        <v>2345.1342773437495</v>
      </c>
      <c r="AB67" s="326">
        <f t="shared" si="5"/>
        <v>795.371026650058</v>
      </c>
      <c r="AC67" s="334">
        <v>0.9886896551724138</v>
      </c>
      <c r="AE67" s="2"/>
    </row>
    <row r="68" spans="1:29" s="2" customFormat="1" ht="12.75" customHeight="1">
      <c r="A68" s="84" t="s">
        <v>666</v>
      </c>
      <c r="B68" s="86">
        <v>4.48344</v>
      </c>
      <c r="C68" s="86">
        <v>8.89</v>
      </c>
      <c r="D68" s="230">
        <v>7.235</v>
      </c>
      <c r="E68" s="230">
        <v>5.977</v>
      </c>
      <c r="F68" s="189">
        <v>14.87</v>
      </c>
      <c r="G68" s="86">
        <f t="shared" si="0"/>
        <v>14324.368825248135</v>
      </c>
      <c r="H68" s="191">
        <f t="shared" si="2"/>
        <v>4.520000000000013</v>
      </c>
      <c r="I68" s="427">
        <f t="shared" si="3"/>
        <v>-24.540754947405834</v>
      </c>
      <c r="J68" s="228">
        <f t="shared" si="4"/>
        <v>-24.55729724857296</v>
      </c>
      <c r="K68" s="86">
        <v>11.86</v>
      </c>
      <c r="L68" s="86">
        <v>11.83</v>
      </c>
      <c r="M68" s="86">
        <v>5.43</v>
      </c>
      <c r="N68" s="86">
        <v>4.485</v>
      </c>
      <c r="O68" s="86">
        <v>13.51</v>
      </c>
      <c r="P68" s="86">
        <v>11.39</v>
      </c>
      <c r="Q68" s="86">
        <v>11.12</v>
      </c>
      <c r="R68" s="87">
        <v>14.15</v>
      </c>
      <c r="S68" s="87">
        <v>13.84</v>
      </c>
      <c r="T68" s="87" t="s">
        <v>823</v>
      </c>
      <c r="U68" s="87">
        <v>49.41</v>
      </c>
      <c r="V68" s="85" t="s">
        <v>156</v>
      </c>
      <c r="W68" s="85" t="s">
        <v>797</v>
      </c>
      <c r="X68" s="85" t="s">
        <v>872</v>
      </c>
      <c r="Y68" s="326">
        <v>844.1361914520721</v>
      </c>
      <c r="Z68" s="327">
        <v>2352.04</v>
      </c>
      <c r="AA68" s="326">
        <v>2384.6882443603754</v>
      </c>
      <c r="AB68" s="326">
        <f t="shared" si="5"/>
        <v>844.1361914520721</v>
      </c>
      <c r="AC68" s="334">
        <v>0.9844137931034482</v>
      </c>
    </row>
    <row r="69" spans="1:29" s="2" customFormat="1" ht="12.75" customHeight="1">
      <c r="A69" s="84" t="s">
        <v>339</v>
      </c>
      <c r="B69" s="86">
        <v>4.48344</v>
      </c>
      <c r="C69" s="86">
        <v>8.47</v>
      </c>
      <c r="D69" s="230">
        <v>6.942</v>
      </c>
      <c r="E69" s="230">
        <v>5.593</v>
      </c>
      <c r="F69" s="189">
        <v>14.36</v>
      </c>
      <c r="G69" s="86">
        <f t="shared" si="0"/>
        <v>15221.863862335356</v>
      </c>
      <c r="H69" s="191">
        <f t="shared" si="2"/>
        <v>2.5699999999999945</v>
      </c>
      <c r="I69" s="427">
        <f t="shared" si="3"/>
        <v>-25.31467833483648</v>
      </c>
      <c r="J69" s="228">
        <f t="shared" si="4"/>
        <v>-25.330247032849343</v>
      </c>
      <c r="K69" s="86">
        <v>11.43</v>
      </c>
      <c r="L69" s="86">
        <v>11.24</v>
      </c>
      <c r="M69" s="86">
        <v>5.2065</v>
      </c>
      <c r="N69" s="86">
        <v>4.19475</v>
      </c>
      <c r="O69" s="86">
        <v>13.09</v>
      </c>
      <c r="P69" s="86">
        <v>10.99</v>
      </c>
      <c r="Q69" s="86">
        <v>10.82</v>
      </c>
      <c r="R69" s="87">
        <v>13.81</v>
      </c>
      <c r="S69" s="87">
        <v>13.91</v>
      </c>
      <c r="T69" s="87" t="s">
        <v>823</v>
      </c>
      <c r="U69" s="87">
        <v>47.65</v>
      </c>
      <c r="V69" s="85" t="s">
        <v>236</v>
      </c>
      <c r="W69" s="85" t="s">
        <v>797</v>
      </c>
      <c r="X69" s="85" t="s">
        <v>872</v>
      </c>
      <c r="Y69" s="326">
        <v>920.7915778349314</v>
      </c>
      <c r="Z69" s="327">
        <v>2427.75</v>
      </c>
      <c r="AA69" s="326">
        <v>2446.8642799986083</v>
      </c>
      <c r="AB69" s="326">
        <f t="shared" si="5"/>
        <v>920.7915778349314</v>
      </c>
      <c r="AC69" s="334">
        <v>0.9911379310344828</v>
      </c>
    </row>
    <row r="70" spans="1:29" s="2" customFormat="1" ht="12.75" customHeight="1">
      <c r="A70" s="84" t="s">
        <v>868</v>
      </c>
      <c r="B70" s="86">
        <v>4.4953958400000005</v>
      </c>
      <c r="C70" s="86">
        <v>9.24</v>
      </c>
      <c r="D70" s="230">
        <v>7.319</v>
      </c>
      <c r="E70" s="230">
        <v>6.264</v>
      </c>
      <c r="F70" s="189">
        <v>15.26</v>
      </c>
      <c r="G70" s="86">
        <f t="shared" si="0"/>
        <v>12941.096156750493</v>
      </c>
      <c r="H70" s="191">
        <f t="shared" si="2"/>
        <v>3.5999999999999943</v>
      </c>
      <c r="I70" s="427">
        <f t="shared" si="3"/>
        <v>-23.70971064173926</v>
      </c>
      <c r="J70" s="228">
        <f t="shared" si="4"/>
        <v>-23.728017426300173</v>
      </c>
      <c r="K70" s="86">
        <v>12.22</v>
      </c>
      <c r="L70" s="86">
        <v>12.23</v>
      </c>
      <c r="M70" s="86">
        <v>5.49</v>
      </c>
      <c r="N70" s="86">
        <v>4.695</v>
      </c>
      <c r="O70" s="86">
        <v>14.1</v>
      </c>
      <c r="P70" s="86">
        <v>11.73</v>
      </c>
      <c r="Q70" s="86">
        <v>11.72</v>
      </c>
      <c r="R70" s="87">
        <v>14.77</v>
      </c>
      <c r="S70" s="87">
        <v>13.32</v>
      </c>
      <c r="T70" s="87" t="s">
        <v>823</v>
      </c>
      <c r="U70" s="87">
        <v>49.1</v>
      </c>
      <c r="V70" s="85" t="s">
        <v>215</v>
      </c>
      <c r="W70" s="85" t="s">
        <v>862</v>
      </c>
      <c r="X70" s="85" t="s">
        <v>863</v>
      </c>
      <c r="Y70" s="326">
        <v>707.0457543840419</v>
      </c>
      <c r="Z70" s="327">
        <v>2248.87</v>
      </c>
      <c r="AA70" s="326">
        <v>2273.4926675977654</v>
      </c>
      <c r="AB70" s="326">
        <f t="shared" si="5"/>
        <v>707.0457543840419</v>
      </c>
      <c r="AC70" s="334">
        <v>0.9875862068965517</v>
      </c>
    </row>
    <row r="71" spans="1:29" s="2" customFormat="1" ht="12.75" customHeight="1">
      <c r="A71" s="84" t="s">
        <v>172</v>
      </c>
      <c r="B71" s="86">
        <v>4.5133296000000005</v>
      </c>
      <c r="C71" s="86">
        <v>8.73</v>
      </c>
      <c r="D71" s="230">
        <v>7.046</v>
      </c>
      <c r="E71" s="230">
        <v>5.72</v>
      </c>
      <c r="F71" s="189">
        <v>14.65</v>
      </c>
      <c r="G71" s="86">
        <f t="shared" si="0"/>
        <v>12935.985638087865</v>
      </c>
      <c r="H71" s="191">
        <f t="shared" si="2"/>
        <v>4.719999999999987</v>
      </c>
      <c r="I71" s="427">
        <f t="shared" si="3"/>
        <v>-24.317995247320912</v>
      </c>
      <c r="J71" s="228">
        <f t="shared" si="4"/>
        <v>-24.33630924897224</v>
      </c>
      <c r="K71" s="86">
        <v>11.68</v>
      </c>
      <c r="L71" s="86">
        <v>11.6</v>
      </c>
      <c r="M71" s="86">
        <v>5.2875</v>
      </c>
      <c r="N71" s="86">
        <v>4.29</v>
      </c>
      <c r="O71" s="86">
        <v>13.27</v>
      </c>
      <c r="P71" s="86">
        <v>11.23</v>
      </c>
      <c r="Q71" s="86">
        <v>11.01</v>
      </c>
      <c r="R71" s="87">
        <v>14.25</v>
      </c>
      <c r="S71" s="87">
        <v>14.24</v>
      </c>
      <c r="T71" s="87" t="s">
        <v>823</v>
      </c>
      <c r="U71" s="87">
        <v>19.45</v>
      </c>
      <c r="V71" s="85" t="s">
        <v>291</v>
      </c>
      <c r="W71" s="85" t="s">
        <v>797</v>
      </c>
      <c r="X71" s="85" t="s">
        <v>872</v>
      </c>
      <c r="Y71" s="326">
        <v>711.3199046958774</v>
      </c>
      <c r="Z71" s="327">
        <v>2244.62</v>
      </c>
      <c r="AA71" s="326">
        <v>2276.9594784071787</v>
      </c>
      <c r="AB71" s="326">
        <f t="shared" si="5"/>
        <v>711.3199046958774</v>
      </c>
      <c r="AC71" s="334">
        <v>0.9837241379310345</v>
      </c>
    </row>
    <row r="72" spans="1:29" s="2" customFormat="1" ht="12.75" customHeight="1">
      <c r="A72" s="84" t="s">
        <v>689</v>
      </c>
      <c r="B72" s="86">
        <v>4.5432192</v>
      </c>
      <c r="C72" s="86">
        <v>8.63</v>
      </c>
      <c r="D72" s="230">
        <v>6.968</v>
      </c>
      <c r="E72" s="230">
        <v>5.593</v>
      </c>
      <c r="F72" s="189">
        <v>14.7</v>
      </c>
      <c r="G72" s="86">
        <f t="shared" si="0"/>
        <v>10130.096807469978</v>
      </c>
      <c r="H72" s="191">
        <f t="shared" si="2"/>
        <v>4.919999999999995</v>
      </c>
      <c r="I72" s="427">
        <f t="shared" si="3"/>
        <v>-23.20613595681024</v>
      </c>
      <c r="J72" s="228">
        <f t="shared" si="4"/>
        <v>-23.229509040903256</v>
      </c>
      <c r="K72" s="86">
        <v>11.61</v>
      </c>
      <c r="L72" s="86">
        <v>11.68</v>
      </c>
      <c r="M72" s="86">
        <v>5.23</v>
      </c>
      <c r="N72" s="86">
        <v>4.2</v>
      </c>
      <c r="O72" s="86">
        <v>13.62</v>
      </c>
      <c r="P72" s="86">
        <v>11.61</v>
      </c>
      <c r="Q72" s="86">
        <v>11.68</v>
      </c>
      <c r="R72" s="87">
        <v>18.87</v>
      </c>
      <c r="S72" s="87">
        <v>18.11</v>
      </c>
      <c r="T72" s="87" t="s">
        <v>823</v>
      </c>
      <c r="U72" s="87">
        <v>48.5</v>
      </c>
      <c r="V72" s="85" t="s">
        <v>149</v>
      </c>
      <c r="W72" s="85" t="s">
        <v>788</v>
      </c>
      <c r="X72" s="85" t="s">
        <v>863</v>
      </c>
      <c r="Y72" s="326">
        <v>441.6520908117605</v>
      </c>
      <c r="Z72" s="327">
        <v>2028.23</v>
      </c>
      <c r="AA72" s="326">
        <v>2058.2289181984</v>
      </c>
      <c r="AB72" s="326">
        <f t="shared" si="5"/>
        <v>441.6520908117605</v>
      </c>
      <c r="AC72" s="334">
        <v>0.9830344827586207</v>
      </c>
    </row>
    <row r="73" spans="1:29" s="2" customFormat="1" ht="12.75" customHeight="1">
      <c r="A73" s="84" t="s">
        <v>174</v>
      </c>
      <c r="B73" s="86">
        <v>4.7225568</v>
      </c>
      <c r="C73" s="86">
        <v>8.83</v>
      </c>
      <c r="D73" s="230">
        <v>7.072</v>
      </c>
      <c r="E73" s="230">
        <v>5.736</v>
      </c>
      <c r="F73" s="189">
        <v>14.82</v>
      </c>
      <c r="G73" s="86">
        <f t="shared" si="0"/>
        <v>11370.643738653156</v>
      </c>
      <c r="H73" s="191">
        <f t="shared" si="2"/>
        <v>3.469999999999993</v>
      </c>
      <c r="I73" s="427">
        <f t="shared" si="3"/>
        <v>-23.58785052570834</v>
      </c>
      <c r="J73" s="228">
        <f t="shared" si="4"/>
        <v>-23.60867969110346</v>
      </c>
      <c r="K73" s="86">
        <v>11.81</v>
      </c>
      <c r="L73" s="86">
        <v>11.8</v>
      </c>
      <c r="M73" s="86">
        <v>5.3</v>
      </c>
      <c r="N73" s="86">
        <v>4.305</v>
      </c>
      <c r="O73" s="86">
        <v>13.65</v>
      </c>
      <c r="P73" s="86">
        <v>11.35</v>
      </c>
      <c r="Q73" s="86">
        <v>11.22</v>
      </c>
      <c r="R73" s="87">
        <v>17.08</v>
      </c>
      <c r="S73" s="87">
        <v>17.08</v>
      </c>
      <c r="T73" s="87" t="s">
        <v>823</v>
      </c>
      <c r="U73" s="87">
        <v>50.4</v>
      </c>
      <c r="V73" s="85" t="s">
        <v>158</v>
      </c>
      <c r="W73" s="85" t="s">
        <v>788</v>
      </c>
      <c r="X73" s="85" t="s">
        <v>863</v>
      </c>
      <c r="Y73" s="326">
        <v>555.8499933258846</v>
      </c>
      <c r="Z73" s="327">
        <v>2128.59</v>
      </c>
      <c r="AA73" s="326">
        <v>2150.8561058178902</v>
      </c>
      <c r="AB73" s="326">
        <f t="shared" si="5"/>
        <v>555.8499933258846</v>
      </c>
      <c r="AC73" s="334">
        <v>0.9880344827586207</v>
      </c>
    </row>
    <row r="74" spans="1:29" s="2" customFormat="1" ht="12.75" customHeight="1">
      <c r="A74" s="84" t="s">
        <v>175</v>
      </c>
      <c r="B74" s="86">
        <v>4.782336</v>
      </c>
      <c r="C74" s="86">
        <v>8.88</v>
      </c>
      <c r="D74" s="230">
        <v>7.235</v>
      </c>
      <c r="E74" s="230">
        <v>5.977</v>
      </c>
      <c r="F74" s="189">
        <v>14.83</v>
      </c>
      <c r="G74" s="86">
        <f t="shared" si="0"/>
        <v>14837.683286147654</v>
      </c>
      <c r="H74" s="191">
        <f t="shared" si="2"/>
        <v>3.170000000000015</v>
      </c>
      <c r="I74" s="427">
        <f t="shared" si="3"/>
        <v>-24.7336609672564</v>
      </c>
      <c r="J74" s="228">
        <f t="shared" si="4"/>
        <v>-24.74963203312684</v>
      </c>
      <c r="K74" s="86">
        <v>11.84</v>
      </c>
      <c r="L74" s="86">
        <v>11.79</v>
      </c>
      <c r="M74" s="86">
        <v>5.43</v>
      </c>
      <c r="N74" s="86">
        <v>4.49</v>
      </c>
      <c r="O74" s="86">
        <v>13.4</v>
      </c>
      <c r="P74" s="86">
        <v>11.38</v>
      </c>
      <c r="Q74" s="86">
        <v>11.1</v>
      </c>
      <c r="R74" s="87">
        <v>13.05</v>
      </c>
      <c r="S74" s="87">
        <v>12.77</v>
      </c>
      <c r="T74" s="87" t="s">
        <v>823</v>
      </c>
      <c r="U74" s="87">
        <v>19.87</v>
      </c>
      <c r="V74" s="85" t="s">
        <v>153</v>
      </c>
      <c r="W74" s="85" t="s">
        <v>797</v>
      </c>
      <c r="X74" s="85" t="s">
        <v>872</v>
      </c>
      <c r="Y74" s="326">
        <v>886.9645948006777</v>
      </c>
      <c r="Z74" s="327">
        <v>2396.15</v>
      </c>
      <c r="AA74" s="326">
        <v>2419.4268381968413</v>
      </c>
      <c r="AB74" s="326">
        <f t="shared" si="5"/>
        <v>886.9645948006777</v>
      </c>
      <c r="AC74" s="334">
        <v>0.9890689655172413</v>
      </c>
    </row>
    <row r="75" spans="1:29" s="2" customFormat="1" ht="12.75" customHeight="1">
      <c r="A75" s="84" t="s">
        <v>611</v>
      </c>
      <c r="B75" s="86">
        <v>4.782336</v>
      </c>
      <c r="C75" s="86">
        <v>8.93</v>
      </c>
      <c r="D75" s="230">
        <v>7.235</v>
      </c>
      <c r="E75" s="230">
        <v>5.95</v>
      </c>
      <c r="F75" s="189">
        <v>14.88</v>
      </c>
      <c r="G75" s="86">
        <f t="shared" si="0"/>
        <v>14671.353743434816</v>
      </c>
      <c r="H75" s="191">
        <f t="shared" si="2"/>
        <v>4.800000000000003</v>
      </c>
      <c r="I75" s="427">
        <f t="shared" si="3"/>
        <v>-24.63470188565752</v>
      </c>
      <c r="J75" s="228">
        <f t="shared" si="4"/>
        <v>-24.6508536796604</v>
      </c>
      <c r="K75" s="86">
        <v>11.88</v>
      </c>
      <c r="L75" s="86">
        <v>11.88</v>
      </c>
      <c r="M75" s="86">
        <v>5.43</v>
      </c>
      <c r="N75" s="86">
        <v>4.46</v>
      </c>
      <c r="O75" s="86">
        <v>13.55</v>
      </c>
      <c r="P75" s="86">
        <v>11.39</v>
      </c>
      <c r="Q75" s="86">
        <v>11.25</v>
      </c>
      <c r="R75" s="87">
        <v>13.9</v>
      </c>
      <c r="S75" s="87">
        <v>14.9</v>
      </c>
      <c r="T75" s="87" t="s">
        <v>823</v>
      </c>
      <c r="U75" s="87">
        <v>197.8</v>
      </c>
      <c r="V75" s="85" t="s">
        <v>173</v>
      </c>
      <c r="W75" s="85" t="s">
        <v>798</v>
      </c>
      <c r="X75" s="85" t="s">
        <v>863</v>
      </c>
      <c r="Y75" s="326">
        <v>878.9023321831556</v>
      </c>
      <c r="Z75" s="327">
        <v>2377.75</v>
      </c>
      <c r="AA75" s="326">
        <v>2412.8874474053296</v>
      </c>
      <c r="AB75" s="326">
        <f t="shared" si="5"/>
        <v>878.9023321831556</v>
      </c>
      <c r="AC75" s="334">
        <v>0.983448275862069</v>
      </c>
    </row>
    <row r="76" spans="1:29" s="2" customFormat="1" ht="12.75" customHeight="1">
      <c r="A76" s="84" t="s">
        <v>765</v>
      </c>
      <c r="B76" s="86">
        <v>4.782336</v>
      </c>
      <c r="C76" s="86">
        <v>8.78</v>
      </c>
      <c r="D76" s="230">
        <v>6.981</v>
      </c>
      <c r="E76" s="230">
        <v>5.578</v>
      </c>
      <c r="F76" s="189">
        <v>14.85</v>
      </c>
      <c r="G76" s="86">
        <f aca="true" t="shared" si="6" ref="G76:G139">(Y76/9000*M$6+(1-Y76/9000)*F$6)*AC76+290*(1-AC76)</f>
        <v>9765.677755143277</v>
      </c>
      <c r="H76" s="191">
        <f t="shared" si="2"/>
        <v>3.130000000000007</v>
      </c>
      <c r="I76" s="427">
        <f t="shared" si="3"/>
        <v>-22.89702389467655</v>
      </c>
      <c r="J76" s="228">
        <f t="shared" si="4"/>
        <v>-22.921266746092755</v>
      </c>
      <c r="K76" s="86">
        <v>11.85</v>
      </c>
      <c r="L76" s="86">
        <v>11.85</v>
      </c>
      <c r="M76" s="86">
        <v>5.24</v>
      </c>
      <c r="N76" s="86">
        <v>4.19</v>
      </c>
      <c r="O76" s="86">
        <v>13.72</v>
      </c>
      <c r="P76" s="86">
        <v>11.31</v>
      </c>
      <c r="Q76" s="86">
        <v>11.32</v>
      </c>
      <c r="R76" s="87">
        <v>17.5</v>
      </c>
      <c r="S76" s="87">
        <v>17.04</v>
      </c>
      <c r="T76" s="87" t="s">
        <v>823</v>
      </c>
      <c r="U76" s="87">
        <v>50.7</v>
      </c>
      <c r="V76" s="85" t="s">
        <v>164</v>
      </c>
      <c r="W76" s="85" t="s">
        <v>796</v>
      </c>
      <c r="X76" s="85" t="s">
        <v>872</v>
      </c>
      <c r="Y76" s="326">
        <v>400.81708519403213</v>
      </c>
      <c r="Z76" s="327">
        <v>2006.38</v>
      </c>
      <c r="AA76" s="326">
        <v>2025.1071914107436</v>
      </c>
      <c r="AB76" s="326">
        <f t="shared" si="5"/>
        <v>400.81708519403213</v>
      </c>
      <c r="AC76" s="334">
        <v>0.9892068965517241</v>
      </c>
    </row>
    <row r="77" spans="1:29" s="2" customFormat="1" ht="12.75" customHeight="1">
      <c r="A77" s="84" t="s">
        <v>370</v>
      </c>
      <c r="B77" s="86">
        <v>4.82418144</v>
      </c>
      <c r="C77" s="86">
        <v>9.03</v>
      </c>
      <c r="D77" s="230">
        <v>7.495</v>
      </c>
      <c r="E77" s="230">
        <v>6.314</v>
      </c>
      <c r="F77" s="189">
        <v>14.98</v>
      </c>
      <c r="G77" s="86">
        <f t="shared" si="6"/>
        <v>18065.796877158133</v>
      </c>
      <c r="H77" s="191">
        <f t="shared" si="2"/>
        <v>3.979999999999988</v>
      </c>
      <c r="I77" s="427">
        <f t="shared" si="3"/>
        <v>-25.438571229325316</v>
      </c>
      <c r="J77" s="228">
        <f t="shared" si="4"/>
        <v>-25.451692788083943</v>
      </c>
      <c r="K77" s="86">
        <v>11.98</v>
      </c>
      <c r="L77" s="86">
        <v>11.95</v>
      </c>
      <c r="M77" s="86">
        <v>5.625</v>
      </c>
      <c r="N77" s="86">
        <v>4.732</v>
      </c>
      <c r="O77" s="86">
        <v>13.24</v>
      </c>
      <c r="P77" s="86">
        <v>11.49</v>
      </c>
      <c r="Q77" s="86">
        <v>11.11</v>
      </c>
      <c r="R77" s="87">
        <v>11.98</v>
      </c>
      <c r="S77" s="87">
        <v>10.8</v>
      </c>
      <c r="T77" s="87" t="s">
        <v>823</v>
      </c>
      <c r="U77" s="87">
        <v>17.77</v>
      </c>
      <c r="V77" s="85" t="s">
        <v>1286</v>
      </c>
      <c r="W77" s="85" t="s">
        <v>110</v>
      </c>
      <c r="X77" s="85" t="s">
        <v>872</v>
      </c>
      <c r="Y77" s="326">
        <v>1201.1198562277152</v>
      </c>
      <c r="Z77" s="327">
        <v>2641.52</v>
      </c>
      <c r="AA77" s="326">
        <v>2674.241661422278</v>
      </c>
      <c r="AB77" s="326">
        <f t="shared" si="5"/>
        <v>1201.1198562277152</v>
      </c>
      <c r="AC77" s="334">
        <v>0.9862758620689656</v>
      </c>
    </row>
    <row r="78" spans="1:29" s="2" customFormat="1" ht="12.75" customHeight="1">
      <c r="A78" s="84" t="s">
        <v>702</v>
      </c>
      <c r="B78" s="86">
        <v>4.8421152</v>
      </c>
      <c r="C78" s="86">
        <v>8.87</v>
      </c>
      <c r="D78" s="230">
        <v>7.02</v>
      </c>
      <c r="E78" s="230">
        <v>5.69</v>
      </c>
      <c r="F78" s="189">
        <v>14.88</v>
      </c>
      <c r="G78" s="86">
        <f t="shared" si="6"/>
        <v>9933.096656366593</v>
      </c>
      <c r="H78" s="191">
        <f aca="true" t="shared" si="7" ref="H78:H141">290*(1-AC78)</f>
        <v>4.640000000000004</v>
      </c>
      <c r="I78" s="427">
        <f aca="true" t="shared" si="8" ref="I78:I141">F78+2.15-10*LOG((Y78/9000*M$6+(1-Y78/9000)*F$6)*AC78+290*(1-AC78))</f>
        <v>-22.940846614983506</v>
      </c>
      <c r="J78" s="228">
        <f aca="true" t="shared" si="9" ref="J78:J141">F78+2.15-10*LOG((Y78/9000*M$6+(1-Y78/9000)*F$6)*AC78+290*(10^(0.1*R$6)-1)+290*(1-AC78))</f>
        <v>-22.964681980748125</v>
      </c>
      <c r="K78" s="86">
        <v>11.83</v>
      </c>
      <c r="L78" s="86">
        <v>11.87</v>
      </c>
      <c r="M78" s="86">
        <v>5.27</v>
      </c>
      <c r="N78" s="86">
        <v>4.27</v>
      </c>
      <c r="O78" s="86">
        <v>13.72</v>
      </c>
      <c r="P78" s="86">
        <v>11.37</v>
      </c>
      <c r="Q78" s="86">
        <v>11.32</v>
      </c>
      <c r="R78" s="87">
        <v>19.3</v>
      </c>
      <c r="S78" s="87">
        <v>18.7</v>
      </c>
      <c r="T78" s="87" t="s">
        <v>823</v>
      </c>
      <c r="U78" s="87">
        <v>49.7</v>
      </c>
      <c r="V78" s="85" t="s">
        <v>169</v>
      </c>
      <c r="W78" s="85" t="s">
        <v>788</v>
      </c>
      <c r="X78" s="85" t="s">
        <v>863</v>
      </c>
      <c r="Y78" s="326">
        <v>421.7465752299999</v>
      </c>
      <c r="Z78" s="327">
        <v>2014.05</v>
      </c>
      <c r="AA78" s="326">
        <v>2042.0833333333333</v>
      </c>
      <c r="AB78" s="326">
        <f t="shared" si="5"/>
        <v>421.7465752299999</v>
      </c>
      <c r="AC78" s="334">
        <v>0.984</v>
      </c>
    </row>
    <row r="79" spans="1:29" s="2" customFormat="1" ht="12.75" customHeight="1">
      <c r="A79" s="84" t="s">
        <v>1316</v>
      </c>
      <c r="B79" s="86">
        <v>4.9018944</v>
      </c>
      <c r="C79" s="86">
        <v>8.51</v>
      </c>
      <c r="D79" s="230">
        <v>6.745</v>
      </c>
      <c r="E79" s="230">
        <v>5.372</v>
      </c>
      <c r="F79" s="189">
        <v>14.5</v>
      </c>
      <c r="G79" s="86">
        <f t="shared" si="6"/>
        <v>9556.19309105535</v>
      </c>
      <c r="H79" s="191">
        <f t="shared" si="7"/>
        <v>2.3999999999999853</v>
      </c>
      <c r="I79" s="427">
        <f t="shared" si="8"/>
        <v>-23.152849164579813</v>
      </c>
      <c r="J79" s="228">
        <f t="shared" si="9"/>
        <v>-23.17762193920764</v>
      </c>
      <c r="K79" s="86">
        <v>11.48</v>
      </c>
      <c r="L79" s="86">
        <v>11.47</v>
      </c>
      <c r="M79" s="86">
        <v>5.0625</v>
      </c>
      <c r="N79" s="86">
        <v>4.0275</v>
      </c>
      <c r="O79" s="86">
        <v>13.28</v>
      </c>
      <c r="P79" s="86">
        <v>11.01</v>
      </c>
      <c r="Q79" s="86">
        <v>10.9</v>
      </c>
      <c r="R79" s="87">
        <v>18.77</v>
      </c>
      <c r="S79" s="87">
        <v>18.8</v>
      </c>
      <c r="T79" s="87" t="s">
        <v>823</v>
      </c>
      <c r="U79" s="87">
        <v>49.89</v>
      </c>
      <c r="V79" s="85" t="s">
        <v>159</v>
      </c>
      <c r="W79" s="85" t="s">
        <v>797</v>
      </c>
      <c r="X79" s="85" t="s">
        <v>872</v>
      </c>
      <c r="Y79" s="326">
        <v>378.4927219064226</v>
      </c>
      <c r="Z79" s="327">
        <v>1992.79</v>
      </c>
      <c r="AA79" s="326">
        <v>2006.9996522948538</v>
      </c>
      <c r="AB79" s="326">
        <f t="shared" si="5"/>
        <v>378.4927219064226</v>
      </c>
      <c r="AC79" s="334">
        <v>0.9917241379310345</v>
      </c>
    </row>
    <row r="80" spans="1:29" s="2" customFormat="1" ht="12.75" customHeight="1">
      <c r="A80" s="84" t="s">
        <v>736</v>
      </c>
      <c r="B80" s="86">
        <v>5.2007904</v>
      </c>
      <c r="C80" s="86">
        <v>9.14</v>
      </c>
      <c r="D80" s="230">
        <v>7.465</v>
      </c>
      <c r="E80" s="230">
        <v>6.264</v>
      </c>
      <c r="F80" s="189">
        <v>15.17</v>
      </c>
      <c r="G80" s="86">
        <f t="shared" si="6"/>
        <v>13884.138103587022</v>
      </c>
      <c r="H80" s="191">
        <f t="shared" si="7"/>
        <v>5.009999999999987</v>
      </c>
      <c r="I80" s="427">
        <f t="shared" si="8"/>
        <v>-24.105189248875533</v>
      </c>
      <c r="J80" s="228">
        <f t="shared" si="9"/>
        <v>-24.122255035134458</v>
      </c>
      <c r="K80" s="86">
        <v>12.07</v>
      </c>
      <c r="L80" s="86">
        <v>12.16</v>
      </c>
      <c r="M80" s="86">
        <v>5.51</v>
      </c>
      <c r="N80" s="86">
        <v>4.57</v>
      </c>
      <c r="O80" s="86">
        <v>13.65</v>
      </c>
      <c r="P80" s="86">
        <v>11.57</v>
      </c>
      <c r="Q80" s="86">
        <v>11.41</v>
      </c>
      <c r="R80" s="87">
        <v>12.35</v>
      </c>
      <c r="S80" s="87">
        <v>11.41</v>
      </c>
      <c r="T80" s="87" t="s">
        <v>823</v>
      </c>
      <c r="U80" s="87">
        <v>11.96</v>
      </c>
      <c r="V80" s="85" t="s">
        <v>579</v>
      </c>
      <c r="W80" s="85" t="s">
        <v>1147</v>
      </c>
      <c r="X80" s="85" t="s">
        <v>872</v>
      </c>
      <c r="Y80" s="326">
        <v>804.0022550918414</v>
      </c>
      <c r="Z80" s="327">
        <v>2316.51</v>
      </c>
      <c r="AA80" s="326">
        <v>2352.1351626372852</v>
      </c>
      <c r="AB80" s="326">
        <f aca="true" t="shared" si="10" ref="AB80:AB112">(AA80-1700)*1.232876712</f>
        <v>804.0022550918414</v>
      </c>
      <c r="AC80" s="334">
        <v>0.9827241379310345</v>
      </c>
    </row>
    <row r="81" spans="1:31" s="1" customFormat="1" ht="12.75" customHeight="1">
      <c r="A81" s="84" t="s">
        <v>42</v>
      </c>
      <c r="B81" s="86">
        <v>5.4399072</v>
      </c>
      <c r="C81" s="86">
        <v>9.39</v>
      </c>
      <c r="D81" s="230">
        <v>7.59</v>
      </c>
      <c r="E81" s="230">
        <v>6.39</v>
      </c>
      <c r="F81" s="189">
        <v>15.36</v>
      </c>
      <c r="G81" s="86">
        <f t="shared" si="6"/>
        <v>13708.88252308188</v>
      </c>
      <c r="H81" s="191">
        <f t="shared" si="7"/>
        <v>7.730000000000004</v>
      </c>
      <c r="I81" s="427">
        <f t="shared" si="8"/>
        <v>-23.860020548012713</v>
      </c>
      <c r="J81" s="228">
        <f t="shared" si="9"/>
        <v>-23.877304071257207</v>
      </c>
      <c r="K81" s="86">
        <v>12.35</v>
      </c>
      <c r="L81" s="86">
        <v>12.33</v>
      </c>
      <c r="M81" s="86">
        <v>5.69</v>
      </c>
      <c r="N81" s="86">
        <v>4.79</v>
      </c>
      <c r="O81" s="86">
        <v>14.03</v>
      </c>
      <c r="P81" s="86">
        <v>11.86</v>
      </c>
      <c r="Q81" s="86">
        <v>11.7</v>
      </c>
      <c r="R81" s="87">
        <v>12.7</v>
      </c>
      <c r="S81" s="87">
        <v>12.58</v>
      </c>
      <c r="T81" s="87" t="s">
        <v>823</v>
      </c>
      <c r="U81" s="87">
        <v>13.7</v>
      </c>
      <c r="V81" s="85" t="s">
        <v>180</v>
      </c>
      <c r="W81" s="85" t="s">
        <v>110</v>
      </c>
      <c r="X81" s="85" t="s">
        <v>872</v>
      </c>
      <c r="Y81" s="326">
        <v>799.5707983663981</v>
      </c>
      <c r="Z81" s="327">
        <v>2293.67</v>
      </c>
      <c r="AA81" s="326">
        <v>2348.5407588479115</v>
      </c>
      <c r="AB81" s="326">
        <f t="shared" si="10"/>
        <v>799.5707983663981</v>
      </c>
      <c r="AC81" s="334">
        <v>0.9733448275862069</v>
      </c>
      <c r="AE81" s="2"/>
    </row>
    <row r="82" spans="1:29" s="2" customFormat="1" ht="12.75" customHeight="1">
      <c r="A82" s="89" t="s">
        <v>262</v>
      </c>
      <c r="B82" s="86">
        <v>5.4399072</v>
      </c>
      <c r="C82" s="86">
        <v>9.4</v>
      </c>
      <c r="D82" s="233">
        <v>7.587</v>
      </c>
      <c r="E82" s="233">
        <v>6.408</v>
      </c>
      <c r="F82" s="189">
        <v>15.37</v>
      </c>
      <c r="G82" s="86">
        <f t="shared" si="6"/>
        <v>13780.83528074052</v>
      </c>
      <c r="H82" s="191">
        <f t="shared" si="7"/>
        <v>7.35000000000001</v>
      </c>
      <c r="I82" s="427">
        <f t="shared" si="8"/>
        <v>-23.87275541724185</v>
      </c>
      <c r="J82" s="228">
        <f t="shared" si="9"/>
        <v>-23.889948877821478</v>
      </c>
      <c r="K82" s="86">
        <v>12.36</v>
      </c>
      <c r="L82" s="86">
        <v>12.33</v>
      </c>
      <c r="M82" s="85">
        <v>5.69</v>
      </c>
      <c r="N82" s="85">
        <v>4.808</v>
      </c>
      <c r="O82" s="86">
        <v>14.04</v>
      </c>
      <c r="P82" s="86">
        <v>11.87</v>
      </c>
      <c r="Q82" s="86">
        <v>11.71</v>
      </c>
      <c r="R82" s="87">
        <v>14.43</v>
      </c>
      <c r="S82" s="87">
        <v>12.53</v>
      </c>
      <c r="T82" s="87" t="s">
        <v>823</v>
      </c>
      <c r="U82" s="87">
        <v>13.69</v>
      </c>
      <c r="V82" s="85" t="s">
        <v>360</v>
      </c>
      <c r="W82" s="85" t="s">
        <v>110</v>
      </c>
      <c r="X82" s="85" t="s">
        <v>872</v>
      </c>
      <c r="Y82" s="329">
        <v>804.8109257332986</v>
      </c>
      <c r="Z82" s="328">
        <v>2300.51</v>
      </c>
      <c r="AA82" s="326">
        <v>2352.7910843799755</v>
      </c>
      <c r="AB82" s="329">
        <f t="shared" si="10"/>
        <v>804.8109257332986</v>
      </c>
      <c r="AC82" s="334">
        <v>0.9746551724137931</v>
      </c>
    </row>
    <row r="83" spans="1:29" s="2" customFormat="1" ht="12.75" customHeight="1">
      <c r="A83" s="84" t="s">
        <v>1307</v>
      </c>
      <c r="B83" s="86">
        <v>5.499686400000001</v>
      </c>
      <c r="C83" s="86">
        <v>9.76</v>
      </c>
      <c r="D83" s="230">
        <v>7.713</v>
      </c>
      <c r="E83" s="230">
        <v>6.879</v>
      </c>
      <c r="F83" s="189">
        <v>15.78</v>
      </c>
      <c r="G83" s="86">
        <f t="shared" si="6"/>
        <v>13041.206176556698</v>
      </c>
      <c r="H83" s="191">
        <f t="shared" si="7"/>
        <v>4.919999999999995</v>
      </c>
      <c r="I83" s="427">
        <f t="shared" si="8"/>
        <v>-23.22317760996924</v>
      </c>
      <c r="J83" s="228">
        <f t="shared" si="9"/>
        <v>-23.24134415713022</v>
      </c>
      <c r="K83" s="86">
        <v>12.71</v>
      </c>
      <c r="L83" s="86">
        <v>12.71</v>
      </c>
      <c r="M83" s="86">
        <v>5.78</v>
      </c>
      <c r="N83" s="86">
        <v>5.16</v>
      </c>
      <c r="O83" s="86">
        <v>14.6</v>
      </c>
      <c r="P83" s="86">
        <v>12.23</v>
      </c>
      <c r="Q83" s="86">
        <v>12.21</v>
      </c>
      <c r="R83" s="87">
        <v>19.7</v>
      </c>
      <c r="S83" s="87">
        <v>14.6</v>
      </c>
      <c r="T83" s="87" t="s">
        <v>823</v>
      </c>
      <c r="U83" s="87">
        <v>28.89</v>
      </c>
      <c r="V83" s="85" t="s">
        <v>245</v>
      </c>
      <c r="W83" s="85" t="s">
        <v>862</v>
      </c>
      <c r="X83" s="85" t="s">
        <v>863</v>
      </c>
      <c r="Y83" s="326">
        <v>722.319233437547</v>
      </c>
      <c r="Z83" s="327">
        <v>2252.02</v>
      </c>
      <c r="AA83" s="326">
        <v>2285.88115616669</v>
      </c>
      <c r="AB83" s="326">
        <f t="shared" si="10"/>
        <v>722.319233437547</v>
      </c>
      <c r="AC83" s="334">
        <v>0.9830344827586207</v>
      </c>
    </row>
    <row r="84" spans="1:29" s="2" customFormat="1" ht="12.75" customHeight="1">
      <c r="A84" s="84" t="s">
        <v>76</v>
      </c>
      <c r="B84" s="86">
        <v>5.587561824</v>
      </c>
      <c r="C84" s="86">
        <v>9.08</v>
      </c>
      <c r="D84" s="230">
        <v>7.436</v>
      </c>
      <c r="E84" s="230">
        <v>6.214</v>
      </c>
      <c r="F84" s="189">
        <v>15.12</v>
      </c>
      <c r="G84" s="86">
        <f t="shared" si="6"/>
        <v>12828.650685804801</v>
      </c>
      <c r="H84" s="191">
        <f t="shared" si="7"/>
        <v>8.930000000000012</v>
      </c>
      <c r="I84" s="427">
        <f t="shared" si="8"/>
        <v>-23.81180979794578</v>
      </c>
      <c r="J84" s="228">
        <f t="shared" si="9"/>
        <v>-23.830276704148613</v>
      </c>
      <c r="K84" s="86">
        <v>12.08</v>
      </c>
      <c r="L84" s="86">
        <v>12.09</v>
      </c>
      <c r="M84" s="86">
        <v>5.58</v>
      </c>
      <c r="N84" s="86">
        <v>4.657</v>
      </c>
      <c r="O84" s="86">
        <v>14.01</v>
      </c>
      <c r="P84" s="86">
        <v>11.63</v>
      </c>
      <c r="Q84" s="86">
        <v>11.58</v>
      </c>
      <c r="R84" s="87">
        <v>15.3</v>
      </c>
      <c r="S84" s="87">
        <v>13.3</v>
      </c>
      <c r="T84" s="87" t="s">
        <v>823</v>
      </c>
      <c r="U84" s="87">
        <v>200.2</v>
      </c>
      <c r="V84" s="85" t="s">
        <v>283</v>
      </c>
      <c r="W84" s="85" t="s">
        <v>798</v>
      </c>
      <c r="X84" s="85" t="s">
        <v>863</v>
      </c>
      <c r="Y84" s="326">
        <v>719.0732477828413</v>
      </c>
      <c r="Z84" s="327">
        <v>2221.87</v>
      </c>
      <c r="AA84" s="326">
        <v>2283.2483011349486</v>
      </c>
      <c r="AB84" s="326">
        <f t="shared" si="10"/>
        <v>719.0732477828413</v>
      </c>
      <c r="AC84" s="334">
        <v>0.9692068965517241</v>
      </c>
    </row>
    <row r="85" spans="1:29" s="2" customFormat="1" ht="12.75" customHeight="1">
      <c r="A85" s="84" t="s">
        <v>582</v>
      </c>
      <c r="B85" s="86">
        <v>5.6192448</v>
      </c>
      <c r="C85" s="86">
        <v>8.93</v>
      </c>
      <c r="D85" s="230">
        <v>7.019</v>
      </c>
      <c r="E85" s="230">
        <v>5.72</v>
      </c>
      <c r="F85" s="189">
        <v>14.8</v>
      </c>
      <c r="G85" s="86">
        <f t="shared" si="6"/>
        <v>12082.435092272775</v>
      </c>
      <c r="H85" s="191">
        <f t="shared" si="7"/>
        <v>2.0700000000000096</v>
      </c>
      <c r="I85" s="427">
        <f t="shared" si="8"/>
        <v>-23.87154470755385</v>
      </c>
      <c r="J85" s="228">
        <f t="shared" si="9"/>
        <v>-23.891149566103348</v>
      </c>
      <c r="K85" s="86">
        <v>11.94</v>
      </c>
      <c r="L85" s="86">
        <v>11.78</v>
      </c>
      <c r="M85" s="86">
        <v>5.27</v>
      </c>
      <c r="N85" s="86">
        <v>4.29</v>
      </c>
      <c r="O85" s="86">
        <v>13.36</v>
      </c>
      <c r="P85" s="86">
        <v>11.36</v>
      </c>
      <c r="Q85" s="86">
        <v>11.14</v>
      </c>
      <c r="R85" s="87">
        <v>14.78</v>
      </c>
      <c r="S85" s="87">
        <v>15.13</v>
      </c>
      <c r="T85" s="87" t="s">
        <v>823</v>
      </c>
      <c r="U85" s="87">
        <v>47.8</v>
      </c>
      <c r="V85" s="85" t="s">
        <v>159</v>
      </c>
      <c r="W85" s="85" t="s">
        <v>797</v>
      </c>
      <c r="X85" s="85" t="s">
        <v>872</v>
      </c>
      <c r="Y85" s="326">
        <v>618.6281005577631</v>
      </c>
      <c r="Z85" s="327">
        <v>2188.13</v>
      </c>
      <c r="AA85" s="326">
        <v>2201.7761261417704</v>
      </c>
      <c r="AB85" s="326">
        <f t="shared" si="10"/>
        <v>618.6281005577631</v>
      </c>
      <c r="AC85" s="334">
        <v>0.9928620689655172</v>
      </c>
    </row>
    <row r="86" spans="1:29" s="2" customFormat="1" ht="12.75" customHeight="1">
      <c r="A86" s="84" t="s">
        <v>181</v>
      </c>
      <c r="B86" s="86">
        <v>5.6192448</v>
      </c>
      <c r="C86" s="86">
        <v>9.14</v>
      </c>
      <c r="D86" s="230">
        <v>7.263</v>
      </c>
      <c r="E86" s="230">
        <v>5.977</v>
      </c>
      <c r="F86" s="189">
        <v>15.12</v>
      </c>
      <c r="G86" s="86">
        <f t="shared" si="6"/>
        <v>11085.222888446531</v>
      </c>
      <c r="H86" s="191">
        <f t="shared" si="7"/>
        <v>8.130000000000017</v>
      </c>
      <c r="I86" s="427">
        <f t="shared" si="8"/>
        <v>-23.17744429813993</v>
      </c>
      <c r="J86" s="228">
        <f t="shared" si="9"/>
        <v>-23.198808453138522</v>
      </c>
      <c r="K86" s="86">
        <v>12.1</v>
      </c>
      <c r="L86" s="86">
        <v>12.1</v>
      </c>
      <c r="M86" s="86">
        <v>5.445</v>
      </c>
      <c r="N86" s="86">
        <v>4.85</v>
      </c>
      <c r="O86" s="86">
        <v>14.13</v>
      </c>
      <c r="P86" s="86">
        <v>11.63</v>
      </c>
      <c r="Q86" s="86">
        <v>11.69</v>
      </c>
      <c r="R86" s="87">
        <v>17.01</v>
      </c>
      <c r="S86" s="87">
        <v>16.05</v>
      </c>
      <c r="T86" s="87" t="s">
        <v>823</v>
      </c>
      <c r="U86" s="87">
        <v>16.53</v>
      </c>
      <c r="V86" s="85" t="s">
        <v>153</v>
      </c>
      <c r="W86" s="85" t="s">
        <v>797</v>
      </c>
      <c r="X86" s="85" t="s">
        <v>872</v>
      </c>
      <c r="Y86" s="326">
        <v>545.5909188198726</v>
      </c>
      <c r="Z86" s="327">
        <v>2090.6</v>
      </c>
      <c r="AA86" s="326">
        <v>2142.5348564941282</v>
      </c>
      <c r="AB86" s="326">
        <f t="shared" si="10"/>
        <v>545.5909188198726</v>
      </c>
      <c r="AC86" s="334">
        <v>0.9719655172413793</v>
      </c>
    </row>
    <row r="87" spans="1:29" s="2" customFormat="1" ht="12.75" customHeight="1">
      <c r="A87" s="84" t="s">
        <v>1273</v>
      </c>
      <c r="B87" s="86">
        <v>5.679024</v>
      </c>
      <c r="C87" s="86">
        <v>9.07</v>
      </c>
      <c r="D87" s="230">
        <v>7.072</v>
      </c>
      <c r="E87" s="230">
        <v>5.753</v>
      </c>
      <c r="F87" s="189">
        <v>15</v>
      </c>
      <c r="G87" s="86">
        <f t="shared" si="6"/>
        <v>9310.48015110056</v>
      </c>
      <c r="H87" s="191">
        <f t="shared" si="7"/>
        <v>4.6100000000000065</v>
      </c>
      <c r="I87" s="427">
        <f t="shared" si="8"/>
        <v>-22.539720785749395</v>
      </c>
      <c r="J87" s="228">
        <f t="shared" si="9"/>
        <v>-22.565145428820607</v>
      </c>
      <c r="K87" s="86">
        <v>11.97</v>
      </c>
      <c r="L87" s="86">
        <v>11.98</v>
      </c>
      <c r="M87" s="86">
        <v>5.3</v>
      </c>
      <c r="N87" s="86">
        <v>4.31</v>
      </c>
      <c r="O87" s="86">
        <v>13.86</v>
      </c>
      <c r="P87" s="86">
        <v>11.51</v>
      </c>
      <c r="Q87" s="86">
        <v>11.44</v>
      </c>
      <c r="R87" s="87">
        <v>21.3</v>
      </c>
      <c r="S87" s="87">
        <v>22.34</v>
      </c>
      <c r="T87" s="87" t="s">
        <v>823</v>
      </c>
      <c r="U87" s="87">
        <v>48.7</v>
      </c>
      <c r="V87" s="85" t="s">
        <v>173</v>
      </c>
      <c r="W87" s="85" t="s">
        <v>788</v>
      </c>
      <c r="X87" s="85" t="s">
        <v>863</v>
      </c>
      <c r="Y87" s="326">
        <v>361.68617124226654</v>
      </c>
      <c r="Z87" s="327">
        <v>1966.29</v>
      </c>
      <c r="AA87" s="326">
        <v>1993.3676723080698</v>
      </c>
      <c r="AB87" s="326">
        <f t="shared" si="10"/>
        <v>361.68617124226654</v>
      </c>
      <c r="AC87" s="334">
        <v>0.984103448275862</v>
      </c>
    </row>
    <row r="88" spans="1:29" s="2" customFormat="1" ht="12.75" customHeight="1">
      <c r="A88" s="84" t="s">
        <v>854</v>
      </c>
      <c r="B88" s="86">
        <v>5.7985824</v>
      </c>
      <c r="C88" s="86">
        <v>9.04</v>
      </c>
      <c r="D88" s="230">
        <v>7.05</v>
      </c>
      <c r="E88" s="230">
        <v>5.74</v>
      </c>
      <c r="F88" s="189">
        <v>15.01</v>
      </c>
      <c r="G88" s="86">
        <f t="shared" si="6"/>
        <v>9220.743690853367</v>
      </c>
      <c r="H88" s="191">
        <f t="shared" si="7"/>
        <v>4.030000000000006</v>
      </c>
      <c r="I88" s="427">
        <f t="shared" si="8"/>
        <v>-22.4876595010012</v>
      </c>
      <c r="J88" s="228">
        <f t="shared" si="9"/>
        <v>-22.513330847339976</v>
      </c>
      <c r="K88" s="86">
        <v>12.01</v>
      </c>
      <c r="L88" s="86">
        <v>12.05</v>
      </c>
      <c r="M88" s="86">
        <v>5.29</v>
      </c>
      <c r="N88" s="86">
        <v>4.31</v>
      </c>
      <c r="O88" s="86">
        <v>13.96</v>
      </c>
      <c r="P88" s="86">
        <v>11.54</v>
      </c>
      <c r="Q88" s="86">
        <v>11.52</v>
      </c>
      <c r="R88" s="87">
        <v>23.7</v>
      </c>
      <c r="S88" s="87">
        <v>20.8</v>
      </c>
      <c r="T88" s="87" t="s">
        <v>823</v>
      </c>
      <c r="U88" s="87">
        <v>51</v>
      </c>
      <c r="V88" s="85" t="s">
        <v>236</v>
      </c>
      <c r="W88" s="85" t="s">
        <v>788</v>
      </c>
      <c r="X88" s="85" t="s">
        <v>863</v>
      </c>
      <c r="Y88" s="326">
        <v>351.2994177492684</v>
      </c>
      <c r="Z88" s="327">
        <v>1961.389</v>
      </c>
      <c r="AA88" s="326">
        <v>1984.9428611392802</v>
      </c>
      <c r="AB88" s="326">
        <f t="shared" si="10"/>
        <v>351.2994177492684</v>
      </c>
      <c r="AC88" s="334">
        <v>0.986103448275862</v>
      </c>
    </row>
    <row r="89" spans="1:29" s="2" customFormat="1" ht="12.75" customHeight="1">
      <c r="A89" s="84" t="s">
        <v>1146</v>
      </c>
      <c r="B89" s="86">
        <v>5.8583616</v>
      </c>
      <c r="C89" s="86">
        <v>9.48</v>
      </c>
      <c r="D89" s="230">
        <v>7.745</v>
      </c>
      <c r="E89" s="230">
        <v>6.583</v>
      </c>
      <c r="F89" s="189">
        <v>15.46</v>
      </c>
      <c r="G89" s="86">
        <f t="shared" si="6"/>
        <v>15911.56343890402</v>
      </c>
      <c r="H89" s="191">
        <f t="shared" si="7"/>
        <v>3.989999999999998</v>
      </c>
      <c r="I89" s="427">
        <f t="shared" si="8"/>
        <v>-24.407128546641474</v>
      </c>
      <c r="J89" s="228">
        <f t="shared" si="9"/>
        <v>-24.42202356275203</v>
      </c>
      <c r="K89" s="86">
        <v>12.45</v>
      </c>
      <c r="L89" s="86">
        <v>12.41</v>
      </c>
      <c r="M89" s="86">
        <v>5.8125</v>
      </c>
      <c r="N89" s="86">
        <v>4.935</v>
      </c>
      <c r="O89" s="86">
        <v>14.13</v>
      </c>
      <c r="P89" s="86">
        <v>11.98</v>
      </c>
      <c r="Q89" s="86">
        <v>11.76</v>
      </c>
      <c r="R89" s="87">
        <v>14.94</v>
      </c>
      <c r="S89" s="87">
        <v>11.9</v>
      </c>
      <c r="T89" s="87" t="s">
        <v>823</v>
      </c>
      <c r="U89" s="87">
        <v>46.98</v>
      </c>
      <c r="V89" s="85" t="s">
        <v>225</v>
      </c>
      <c r="W89" s="85" t="s">
        <v>797</v>
      </c>
      <c r="X89" s="85" t="s">
        <v>872</v>
      </c>
      <c r="Y89" s="326">
        <v>994.1600372467509</v>
      </c>
      <c r="Z89" s="327">
        <v>2475.88</v>
      </c>
      <c r="AA89" s="326">
        <v>2506.374252648509</v>
      </c>
      <c r="AB89" s="326">
        <f t="shared" si="10"/>
        <v>994.1600372467509</v>
      </c>
      <c r="AC89" s="334">
        <v>0.9862413793103448</v>
      </c>
    </row>
    <row r="90" spans="1:29" s="2" customFormat="1" ht="12.75" customHeight="1">
      <c r="A90" s="84" t="s">
        <v>1274</v>
      </c>
      <c r="B90" s="86">
        <v>5.8583616</v>
      </c>
      <c r="C90" s="86">
        <v>9.55</v>
      </c>
      <c r="D90" s="230">
        <v>7.587</v>
      </c>
      <c r="E90" s="230">
        <v>6.387</v>
      </c>
      <c r="F90" s="189">
        <v>15.55</v>
      </c>
      <c r="G90" s="86">
        <f t="shared" si="6"/>
        <v>12679.235300888582</v>
      </c>
      <c r="H90" s="191">
        <f t="shared" si="7"/>
        <v>4.320000000000006</v>
      </c>
      <c r="I90" s="427">
        <f t="shared" si="8"/>
        <v>-23.330930615410605</v>
      </c>
      <c r="J90" s="228">
        <f t="shared" si="9"/>
        <v>-23.349614672958612</v>
      </c>
      <c r="K90" s="86">
        <v>12.52</v>
      </c>
      <c r="L90" s="86">
        <v>12.5</v>
      </c>
      <c r="M90" s="86">
        <v>5.69</v>
      </c>
      <c r="N90" s="86">
        <v>4.79</v>
      </c>
      <c r="O90" s="86">
        <v>14.32</v>
      </c>
      <c r="P90" s="86">
        <v>12.06</v>
      </c>
      <c r="Q90" s="86">
        <v>11.96</v>
      </c>
      <c r="R90" s="87">
        <v>18.09</v>
      </c>
      <c r="S90" s="87">
        <v>14.45</v>
      </c>
      <c r="T90" s="87" t="s">
        <v>823</v>
      </c>
      <c r="U90" s="87">
        <v>54.26</v>
      </c>
      <c r="V90" s="85" t="s">
        <v>190</v>
      </c>
      <c r="W90" s="85" t="s">
        <v>788</v>
      </c>
      <c r="X90" s="85" t="s">
        <v>863</v>
      </c>
      <c r="Y90" s="326">
        <v>684.9120385770766</v>
      </c>
      <c r="Z90" s="327">
        <v>2226.26</v>
      </c>
      <c r="AA90" s="326">
        <v>2255.5397647717728</v>
      </c>
      <c r="AB90" s="326">
        <f t="shared" si="10"/>
        <v>684.9120385770766</v>
      </c>
      <c r="AC90" s="334">
        <v>0.985103448275862</v>
      </c>
    </row>
    <row r="91" spans="1:29" s="2" customFormat="1" ht="12.75" customHeight="1">
      <c r="A91" s="84" t="s">
        <v>896</v>
      </c>
      <c r="B91" s="86">
        <v>5.9181408</v>
      </c>
      <c r="C91" s="86">
        <v>9.41</v>
      </c>
      <c r="D91" s="230">
        <v>7.59</v>
      </c>
      <c r="E91" s="230">
        <v>6.408</v>
      </c>
      <c r="F91" s="189">
        <v>15.38</v>
      </c>
      <c r="G91" s="86">
        <f t="shared" si="6"/>
        <v>14779.559674444678</v>
      </c>
      <c r="H91" s="191">
        <f t="shared" si="7"/>
        <v>3.9400000000000124</v>
      </c>
      <c r="I91" s="427">
        <f t="shared" si="8"/>
        <v>-24.16661495370881</v>
      </c>
      <c r="J91" s="228">
        <f t="shared" si="9"/>
        <v>-24.18264871322925</v>
      </c>
      <c r="K91" s="86">
        <v>12.37</v>
      </c>
      <c r="L91" s="86">
        <v>12.32</v>
      </c>
      <c r="M91" s="86">
        <v>5.69</v>
      </c>
      <c r="N91" s="86">
        <v>4.81</v>
      </c>
      <c r="O91" s="86">
        <v>13.85</v>
      </c>
      <c r="P91" s="86">
        <v>11.87</v>
      </c>
      <c r="Q91" s="86">
        <v>11.58</v>
      </c>
      <c r="R91" s="87">
        <v>14.1</v>
      </c>
      <c r="S91" s="87">
        <v>11.73</v>
      </c>
      <c r="T91" s="87" t="s">
        <v>823</v>
      </c>
      <c r="U91" s="87">
        <v>50.35</v>
      </c>
      <c r="V91" s="85" t="s">
        <v>164</v>
      </c>
      <c r="W91" s="85" t="s">
        <v>797</v>
      </c>
      <c r="X91" s="85" t="s">
        <v>872</v>
      </c>
      <c r="Y91" s="326">
        <v>885.1322979023955</v>
      </c>
      <c r="Z91" s="327">
        <v>2389.03</v>
      </c>
      <c r="AA91" s="326">
        <v>2417.940641823394</v>
      </c>
      <c r="AB91" s="326">
        <f t="shared" si="10"/>
        <v>885.1322979023955</v>
      </c>
      <c r="AC91" s="334">
        <v>0.9864137931034482</v>
      </c>
    </row>
    <row r="92" spans="1:29" s="2" customFormat="1" ht="12.75" customHeight="1">
      <c r="A92" s="84" t="s">
        <v>192</v>
      </c>
      <c r="B92" s="86">
        <v>5.97792</v>
      </c>
      <c r="C92" s="86">
        <v>8.9</v>
      </c>
      <c r="D92" s="230">
        <v>7.019</v>
      </c>
      <c r="E92" s="230">
        <v>5.769</v>
      </c>
      <c r="F92" s="189">
        <v>14.75</v>
      </c>
      <c r="G92" s="86">
        <f t="shared" si="6"/>
        <v>13089.67610664764</v>
      </c>
      <c r="H92" s="191">
        <f t="shared" si="7"/>
        <v>2.0499999999999896</v>
      </c>
      <c r="I92" s="427">
        <f t="shared" si="8"/>
        <v>-24.26928900421194</v>
      </c>
      <c r="J92" s="228">
        <f t="shared" si="9"/>
        <v>-24.287388422210384</v>
      </c>
      <c r="K92" s="86">
        <v>11.82</v>
      </c>
      <c r="L92" s="86">
        <v>11.72</v>
      </c>
      <c r="M92" s="86">
        <v>5.265</v>
      </c>
      <c r="N92" s="86">
        <v>4.3275</v>
      </c>
      <c r="O92" s="86">
        <v>13.25</v>
      </c>
      <c r="P92" s="86">
        <v>11.33</v>
      </c>
      <c r="Q92" s="86">
        <v>11.03</v>
      </c>
      <c r="R92" s="87">
        <v>13.52</v>
      </c>
      <c r="S92" s="87">
        <v>13.26</v>
      </c>
      <c r="T92" s="87" t="s">
        <v>823</v>
      </c>
      <c r="U92" s="87">
        <v>37.43</v>
      </c>
      <c r="V92" s="85" t="s">
        <v>211</v>
      </c>
      <c r="W92" s="85" t="s">
        <v>1147</v>
      </c>
      <c r="X92" s="85" t="s">
        <v>872</v>
      </c>
      <c r="Y92" s="326">
        <v>714.6925715315797</v>
      </c>
      <c r="Z92" s="327">
        <v>2265.63</v>
      </c>
      <c r="AA92" s="326">
        <v>2279.6950859524222</v>
      </c>
      <c r="AB92" s="326">
        <f t="shared" si="10"/>
        <v>714.6925715315797</v>
      </c>
      <c r="AC92" s="334">
        <v>0.9929310344827587</v>
      </c>
    </row>
    <row r="93" spans="1:29" s="2" customFormat="1" ht="12.75" customHeight="1">
      <c r="A93" s="84" t="s">
        <v>193</v>
      </c>
      <c r="B93" s="86">
        <v>5.97792</v>
      </c>
      <c r="C93" s="86">
        <v>9.37</v>
      </c>
      <c r="D93" s="230">
        <v>7.649</v>
      </c>
      <c r="E93" s="230">
        <v>6.473</v>
      </c>
      <c r="F93" s="189">
        <v>15.34</v>
      </c>
      <c r="G93" s="86">
        <f t="shared" si="6"/>
        <v>14511.478676871107</v>
      </c>
      <c r="H93" s="191">
        <f t="shared" si="7"/>
        <v>5.339999999999996</v>
      </c>
      <c r="I93" s="427">
        <f t="shared" si="8"/>
        <v>-24.127116680191516</v>
      </c>
      <c r="J93" s="228">
        <f t="shared" si="9"/>
        <v>-24.143446086731213</v>
      </c>
      <c r="K93" s="86">
        <v>12.33</v>
      </c>
      <c r="L93" s="86">
        <v>12.29</v>
      </c>
      <c r="M93" s="86">
        <v>5.74</v>
      </c>
      <c r="N93" s="86">
        <v>4.86</v>
      </c>
      <c r="O93" s="86">
        <v>13.71</v>
      </c>
      <c r="P93" s="86">
        <v>11.83</v>
      </c>
      <c r="Q93" s="86">
        <v>11.38</v>
      </c>
      <c r="R93" s="87">
        <v>11.89</v>
      </c>
      <c r="S93" s="87">
        <v>10.6</v>
      </c>
      <c r="T93" s="87" t="s">
        <v>823</v>
      </c>
      <c r="U93" s="87">
        <v>16.89</v>
      </c>
      <c r="V93" s="85" t="s">
        <v>334</v>
      </c>
      <c r="W93" s="85" t="s">
        <v>797</v>
      </c>
      <c r="X93" s="85" t="s">
        <v>872</v>
      </c>
      <c r="Y93" s="326">
        <v>866.0948074174829</v>
      </c>
      <c r="Z93" s="327">
        <v>2363.6</v>
      </c>
      <c r="AA93" s="326">
        <v>2402.4991217592915</v>
      </c>
      <c r="AB93" s="326">
        <f t="shared" si="10"/>
        <v>866.0948074174829</v>
      </c>
      <c r="AC93" s="334">
        <v>0.9815862068965517</v>
      </c>
    </row>
    <row r="94" spans="1:29" s="2" customFormat="1" ht="12.75" customHeight="1">
      <c r="A94" s="84" t="s">
        <v>196</v>
      </c>
      <c r="B94" s="86">
        <v>5.97792</v>
      </c>
      <c r="C94" s="86">
        <v>9.57</v>
      </c>
      <c r="D94" s="230">
        <v>7.6818</v>
      </c>
      <c r="E94" s="230">
        <v>6.473</v>
      </c>
      <c r="F94" s="189">
        <v>15.53</v>
      </c>
      <c r="G94" s="86">
        <f t="shared" si="6"/>
        <v>12793.426782195565</v>
      </c>
      <c r="H94" s="191">
        <f t="shared" si="7"/>
        <v>5.149999999999999</v>
      </c>
      <c r="I94" s="427">
        <f t="shared" si="8"/>
        <v>-23.389868879708523</v>
      </c>
      <c r="J94" s="228">
        <f t="shared" si="9"/>
        <v>-23.408386522257125</v>
      </c>
      <c r="K94" s="86">
        <v>12.53</v>
      </c>
      <c r="L94" s="86">
        <v>12.49</v>
      </c>
      <c r="M94" s="86">
        <v>5.76</v>
      </c>
      <c r="N94" s="86">
        <v>4.85</v>
      </c>
      <c r="O94" s="86">
        <v>14.07</v>
      </c>
      <c r="P94" s="86">
        <v>12.05</v>
      </c>
      <c r="Q94" s="86">
        <v>11.74</v>
      </c>
      <c r="R94" s="87">
        <v>14.3</v>
      </c>
      <c r="S94" s="87">
        <v>12.1</v>
      </c>
      <c r="T94" s="87" t="s">
        <v>823</v>
      </c>
      <c r="U94" s="87">
        <v>13</v>
      </c>
      <c r="V94" s="85" t="s">
        <v>334</v>
      </c>
      <c r="W94" s="85" t="s">
        <v>797</v>
      </c>
      <c r="X94" s="85" t="s">
        <v>872</v>
      </c>
      <c r="Y94" s="326">
        <v>699.4035792027885</v>
      </c>
      <c r="Z94" s="327">
        <v>2232.18</v>
      </c>
      <c r="AA94" s="326">
        <v>2267.2940143935402</v>
      </c>
      <c r="AB94" s="326">
        <f t="shared" si="10"/>
        <v>699.4035792027885</v>
      </c>
      <c r="AC94" s="334">
        <v>0.9822413793103448</v>
      </c>
    </row>
    <row r="95" spans="1:29" s="2" customFormat="1" ht="12.75" customHeight="1">
      <c r="A95" s="84" t="s">
        <v>208</v>
      </c>
      <c r="B95" s="86">
        <v>5.97792</v>
      </c>
      <c r="C95" s="86">
        <v>9.47</v>
      </c>
      <c r="D95" s="230">
        <v>7.78</v>
      </c>
      <c r="E95" s="230">
        <v>6.61</v>
      </c>
      <c r="F95" s="189">
        <v>15.48</v>
      </c>
      <c r="G95" s="86">
        <f t="shared" si="6"/>
        <v>14395.266740195824</v>
      </c>
      <c r="H95" s="191">
        <f t="shared" si="7"/>
        <v>6.03000000000001</v>
      </c>
      <c r="I95" s="427">
        <f t="shared" si="8"/>
        <v>-23.9521971664181</v>
      </c>
      <c r="J95" s="228">
        <f t="shared" si="9"/>
        <v>-23.968658149548826</v>
      </c>
      <c r="K95" s="86">
        <v>12.53</v>
      </c>
      <c r="L95" s="86">
        <v>12.53</v>
      </c>
      <c r="M95" s="86">
        <v>5.84</v>
      </c>
      <c r="N95" s="86">
        <v>4.96</v>
      </c>
      <c r="O95" s="86">
        <v>14.41</v>
      </c>
      <c r="P95" s="86">
        <v>12.1</v>
      </c>
      <c r="Q95" s="86">
        <v>11.94</v>
      </c>
      <c r="R95" s="87">
        <v>14.56</v>
      </c>
      <c r="S95" s="87">
        <v>12.17</v>
      </c>
      <c r="T95" s="87" t="s">
        <v>823</v>
      </c>
      <c r="U95" s="87">
        <v>50.07</v>
      </c>
      <c r="V95" s="85" t="s">
        <v>173</v>
      </c>
      <c r="W95" s="85" t="s">
        <v>797</v>
      </c>
      <c r="X95" s="85" t="s">
        <v>872</v>
      </c>
      <c r="Y95" s="326">
        <v>858.1832633900651</v>
      </c>
      <c r="Z95" s="327">
        <v>2352.29</v>
      </c>
      <c r="AA95" s="326">
        <v>2396.081980490897</v>
      </c>
      <c r="AB95" s="326">
        <f t="shared" si="10"/>
        <v>858.1832633900651</v>
      </c>
      <c r="AC95" s="334">
        <v>0.9792068965517241</v>
      </c>
    </row>
    <row r="96" spans="1:29" s="2" customFormat="1" ht="12.75" customHeight="1">
      <c r="A96" s="84" t="s">
        <v>690</v>
      </c>
      <c r="B96" s="86">
        <v>5.97792</v>
      </c>
      <c r="C96" s="86">
        <v>9.1</v>
      </c>
      <c r="D96" s="230">
        <v>7.125</v>
      </c>
      <c r="E96" s="230">
        <v>5.82</v>
      </c>
      <c r="F96" s="189">
        <v>15.1</v>
      </c>
      <c r="G96" s="86">
        <f t="shared" si="6"/>
        <v>9187.84590456077</v>
      </c>
      <c r="H96" s="191">
        <f t="shared" si="7"/>
        <v>4.030000000000006</v>
      </c>
      <c r="I96" s="427">
        <f t="shared" si="8"/>
        <v>-22.38213702744131</v>
      </c>
      <c r="J96" s="228">
        <f t="shared" si="9"/>
        <v>-22.407900019903842</v>
      </c>
      <c r="K96" s="86">
        <v>12.08</v>
      </c>
      <c r="L96" s="86">
        <v>12.1</v>
      </c>
      <c r="M96" s="86">
        <v>5.35</v>
      </c>
      <c r="N96" s="86">
        <v>4.37</v>
      </c>
      <c r="O96" s="86">
        <v>14.02</v>
      </c>
      <c r="P96" s="86">
        <v>11.62</v>
      </c>
      <c r="Q96" s="86">
        <v>11.61</v>
      </c>
      <c r="R96" s="87">
        <v>20.75</v>
      </c>
      <c r="S96" s="87">
        <v>18.72</v>
      </c>
      <c r="T96" s="87" t="s">
        <v>823</v>
      </c>
      <c r="U96" s="87">
        <v>50.8</v>
      </c>
      <c r="V96" s="85" t="s">
        <v>149</v>
      </c>
      <c r="W96" s="85" t="s">
        <v>788</v>
      </c>
      <c r="X96" s="85" t="s">
        <v>863</v>
      </c>
      <c r="Y96" s="326">
        <v>348.13753325317475</v>
      </c>
      <c r="Z96" s="327">
        <v>1958.86</v>
      </c>
      <c r="AA96" s="326">
        <v>1982.3782214917649</v>
      </c>
      <c r="AB96" s="326">
        <f t="shared" si="10"/>
        <v>348.13753325317475</v>
      </c>
      <c r="AC96" s="334">
        <v>0.986103448275862</v>
      </c>
    </row>
    <row r="97" spans="1:29" s="2" customFormat="1" ht="12.75" customHeight="1">
      <c r="A97" s="84" t="s">
        <v>704</v>
      </c>
      <c r="B97" s="86">
        <v>6.0376992000000005</v>
      </c>
      <c r="C97" s="86">
        <v>9.5</v>
      </c>
      <c r="D97" s="230">
        <v>7.53</v>
      </c>
      <c r="E97" s="230">
        <v>6.37</v>
      </c>
      <c r="F97" s="189">
        <v>15.47</v>
      </c>
      <c r="G97" s="86">
        <f t="shared" si="6"/>
        <v>13192.749484979518</v>
      </c>
      <c r="H97" s="191">
        <f t="shared" si="7"/>
        <v>3.320000000000004</v>
      </c>
      <c r="I97" s="427">
        <f t="shared" si="8"/>
        <v>-23.583353157675187</v>
      </c>
      <c r="J97" s="228">
        <f t="shared" si="9"/>
        <v>-23.601311459041145</v>
      </c>
      <c r="K97" s="86">
        <v>12.45</v>
      </c>
      <c r="L97" s="86">
        <v>12.43</v>
      </c>
      <c r="M97" s="86">
        <v>5.65</v>
      </c>
      <c r="N97" s="86">
        <v>4.78</v>
      </c>
      <c r="O97" s="86">
        <v>14.07</v>
      </c>
      <c r="P97" s="86">
        <v>11.97</v>
      </c>
      <c r="Q97" s="86">
        <v>11.75</v>
      </c>
      <c r="R97" s="87">
        <v>14.58</v>
      </c>
      <c r="S97" s="87">
        <v>12.54</v>
      </c>
      <c r="T97" s="87" t="s">
        <v>823</v>
      </c>
      <c r="U97" s="87">
        <v>26</v>
      </c>
      <c r="V97" s="85" t="s">
        <v>278</v>
      </c>
      <c r="W97" s="85" t="s">
        <v>797</v>
      </c>
      <c r="X97" s="85" t="s">
        <v>872</v>
      </c>
      <c r="Y97" s="326">
        <v>729.9870408668228</v>
      </c>
      <c r="Z97" s="327">
        <v>2269.18</v>
      </c>
      <c r="AA97" s="326">
        <v>2292.100599972094</v>
      </c>
      <c r="AB97" s="326">
        <f t="shared" si="10"/>
        <v>729.9870408668228</v>
      </c>
      <c r="AC97" s="334">
        <v>0.988551724137931</v>
      </c>
    </row>
    <row r="98" spans="1:29" s="2" customFormat="1" ht="12.75" customHeight="1">
      <c r="A98" s="84" t="s">
        <v>1275</v>
      </c>
      <c r="B98" s="86">
        <v>6.0974784</v>
      </c>
      <c r="C98" s="86">
        <v>9.7</v>
      </c>
      <c r="D98" s="230">
        <v>7.649</v>
      </c>
      <c r="E98" s="230">
        <v>6.494</v>
      </c>
      <c r="F98" s="189">
        <v>15.69</v>
      </c>
      <c r="G98" s="86">
        <f t="shared" si="6"/>
        <v>11971.080426253326</v>
      </c>
      <c r="H98" s="191">
        <f t="shared" si="7"/>
        <v>4.5699999999999985</v>
      </c>
      <c r="I98" s="427">
        <f t="shared" si="8"/>
        <v>-22.9413334856722</v>
      </c>
      <c r="J98" s="228">
        <f t="shared" si="9"/>
        <v>-22.961120293280192</v>
      </c>
      <c r="K98" s="86">
        <v>12.65</v>
      </c>
      <c r="L98" s="86">
        <v>12.66</v>
      </c>
      <c r="M98" s="86">
        <v>5.74</v>
      </c>
      <c r="N98" s="86">
        <v>4.87</v>
      </c>
      <c r="O98" s="86">
        <v>14.47</v>
      </c>
      <c r="P98" s="86">
        <v>12.21</v>
      </c>
      <c r="Q98" s="86">
        <v>12.1</v>
      </c>
      <c r="R98" s="87">
        <v>19.6</v>
      </c>
      <c r="S98" s="87">
        <v>14.58</v>
      </c>
      <c r="T98" s="87" t="s">
        <v>823</v>
      </c>
      <c r="U98" s="87">
        <v>53.9</v>
      </c>
      <c r="V98" s="85" t="s">
        <v>178</v>
      </c>
      <c r="W98" s="85" t="s">
        <v>788</v>
      </c>
      <c r="X98" s="85" t="s">
        <v>863</v>
      </c>
      <c r="Y98" s="326">
        <v>617.764833378885</v>
      </c>
      <c r="Z98" s="327">
        <v>2170.96</v>
      </c>
      <c r="AA98" s="326">
        <v>2201.075920540938</v>
      </c>
      <c r="AB98" s="326">
        <f t="shared" si="10"/>
        <v>617.764833378885</v>
      </c>
      <c r="AC98" s="334">
        <v>0.9842413793103448</v>
      </c>
    </row>
    <row r="99" spans="1:29" s="234" customFormat="1" ht="12.75" customHeight="1">
      <c r="A99" s="129" t="s">
        <v>1124</v>
      </c>
      <c r="B99" s="230">
        <v>6.15</v>
      </c>
      <c r="C99" s="230">
        <v>9.4</v>
      </c>
      <c r="D99" s="230">
        <v>7.557</v>
      </c>
      <c r="E99" s="230">
        <v>6.325</v>
      </c>
      <c r="F99" s="231">
        <v>15.42</v>
      </c>
      <c r="G99" s="86">
        <f t="shared" si="6"/>
        <v>11981.440537060042</v>
      </c>
      <c r="H99" s="191">
        <f t="shared" si="7"/>
        <v>6.1389999999999905</v>
      </c>
      <c r="I99" s="427">
        <f t="shared" si="8"/>
        <v>-23.215090367248656</v>
      </c>
      <c r="J99" s="228">
        <f t="shared" si="9"/>
        <v>-23.234860104484717</v>
      </c>
      <c r="K99" s="230">
        <v>12.4</v>
      </c>
      <c r="L99" s="230">
        <v>12.41</v>
      </c>
      <c r="M99" s="230">
        <v>5.7</v>
      </c>
      <c r="N99" s="230">
        <v>4.75</v>
      </c>
      <c r="O99" s="230">
        <v>14.47</v>
      </c>
      <c r="P99" s="230">
        <v>11.98</v>
      </c>
      <c r="Q99" s="230">
        <v>11.99</v>
      </c>
      <c r="R99" s="232">
        <v>20.77</v>
      </c>
      <c r="S99" s="232">
        <v>16.21</v>
      </c>
      <c r="T99" s="232" t="s">
        <v>823</v>
      </c>
      <c r="U99" s="232">
        <v>50.13</v>
      </c>
      <c r="V99" s="233" t="s">
        <v>194</v>
      </c>
      <c r="W99" s="233" t="s">
        <v>788</v>
      </c>
      <c r="X99" s="233" t="s">
        <v>863</v>
      </c>
      <c r="Y99" s="330">
        <v>624.9852460852047</v>
      </c>
      <c r="Z99" s="332">
        <v>2166.353</v>
      </c>
      <c r="AA99" s="330">
        <v>2206.9324775154037</v>
      </c>
      <c r="AB99" s="330">
        <f t="shared" si="10"/>
        <v>624.9852460852047</v>
      </c>
      <c r="AC99" s="364">
        <v>0.9788310344827587</v>
      </c>
    </row>
    <row r="100" spans="1:29" s="2" customFormat="1" ht="12.75" customHeight="1">
      <c r="A100" s="84" t="s">
        <v>197</v>
      </c>
      <c r="B100" s="86">
        <v>6.1572576</v>
      </c>
      <c r="C100" s="86">
        <v>9.87</v>
      </c>
      <c r="D100" s="230">
        <v>8.05</v>
      </c>
      <c r="E100" s="230">
        <v>6.95</v>
      </c>
      <c r="F100" s="189">
        <v>15.86</v>
      </c>
      <c r="G100" s="86">
        <f t="shared" si="6"/>
        <v>15005.558440545745</v>
      </c>
      <c r="H100" s="191">
        <f t="shared" si="7"/>
        <v>7.440000000000003</v>
      </c>
      <c r="I100" s="427">
        <f t="shared" si="8"/>
        <v>-23.752521625822332</v>
      </c>
      <c r="J100" s="228">
        <f t="shared" si="9"/>
        <v>-23.768314339368906</v>
      </c>
      <c r="K100" s="86">
        <v>12.84</v>
      </c>
      <c r="L100" s="86">
        <v>12.81</v>
      </c>
      <c r="M100" s="86">
        <v>6.04</v>
      </c>
      <c r="N100" s="86">
        <v>5.21</v>
      </c>
      <c r="O100" s="86">
        <v>14.44</v>
      </c>
      <c r="P100" s="86">
        <v>12.35</v>
      </c>
      <c r="Q100" s="86">
        <v>12.05</v>
      </c>
      <c r="R100" s="87">
        <v>17.6</v>
      </c>
      <c r="S100" s="87">
        <v>12</v>
      </c>
      <c r="T100" s="87" t="s">
        <v>823</v>
      </c>
      <c r="U100" s="87">
        <v>9</v>
      </c>
      <c r="V100" s="85" t="s">
        <v>199</v>
      </c>
      <c r="W100" s="85" t="s">
        <v>110</v>
      </c>
      <c r="X100" s="85" t="s">
        <v>872</v>
      </c>
      <c r="Y100" s="326">
        <v>924.3603974481623</v>
      </c>
      <c r="Z100" s="327">
        <v>2394.35</v>
      </c>
      <c r="AA100" s="326">
        <v>2449.758989241223</v>
      </c>
      <c r="AB100" s="326">
        <f t="shared" si="10"/>
        <v>924.3603974481623</v>
      </c>
      <c r="AC100" s="334">
        <v>0.9743448275862069</v>
      </c>
    </row>
    <row r="101" spans="1:29" s="2" customFormat="1" ht="12.75" customHeight="1">
      <c r="A101" s="84" t="s">
        <v>204</v>
      </c>
      <c r="B101" s="86">
        <v>6.1572576</v>
      </c>
      <c r="C101" s="86">
        <v>9.87</v>
      </c>
      <c r="D101" s="230">
        <v>7.62</v>
      </c>
      <c r="E101" s="230">
        <v>7.01</v>
      </c>
      <c r="F101" s="189">
        <v>15.83</v>
      </c>
      <c r="G101" s="86">
        <f t="shared" si="6"/>
        <v>14806.648165681348</v>
      </c>
      <c r="H101" s="191">
        <f t="shared" si="7"/>
        <v>7.459999999999991</v>
      </c>
      <c r="I101" s="427">
        <f t="shared" si="8"/>
        <v>-23.724567568398758</v>
      </c>
      <c r="J101" s="228">
        <f t="shared" si="9"/>
        <v>-23.740572048433233</v>
      </c>
      <c r="K101" s="86">
        <v>12.77</v>
      </c>
      <c r="L101" s="86">
        <v>12.85</v>
      </c>
      <c r="M101" s="86">
        <v>5.715</v>
      </c>
      <c r="N101" s="86">
        <v>5.2575</v>
      </c>
      <c r="O101" s="86">
        <v>14.3</v>
      </c>
      <c r="P101" s="86">
        <v>12.24</v>
      </c>
      <c r="Q101" s="86">
        <v>12.07</v>
      </c>
      <c r="R101" s="87">
        <v>17.6</v>
      </c>
      <c r="S101" s="87">
        <v>12</v>
      </c>
      <c r="T101" s="87" t="s">
        <v>823</v>
      </c>
      <c r="U101" s="87">
        <v>9</v>
      </c>
      <c r="V101" s="85" t="s">
        <v>199</v>
      </c>
      <c r="W101" s="85" t="s">
        <v>110</v>
      </c>
      <c r="X101" s="85" t="s">
        <v>872</v>
      </c>
      <c r="Y101" s="326">
        <v>905.1118956618469</v>
      </c>
      <c r="Z101" s="327">
        <v>2378.99</v>
      </c>
      <c r="AA101" s="326">
        <v>2434.146315565937</v>
      </c>
      <c r="AB101" s="326">
        <f t="shared" si="10"/>
        <v>905.1118956618469</v>
      </c>
      <c r="AC101" s="334">
        <v>0.9742758620689655</v>
      </c>
    </row>
    <row r="102" spans="1:29" s="2" customFormat="1" ht="12.75" customHeight="1">
      <c r="A102" s="84" t="s">
        <v>753</v>
      </c>
      <c r="B102" s="86">
        <v>6.1572576</v>
      </c>
      <c r="C102" s="86">
        <v>9.24</v>
      </c>
      <c r="D102" s="230">
        <v>7.26</v>
      </c>
      <c r="E102" s="230">
        <v>6</v>
      </c>
      <c r="F102" s="189">
        <v>15.23</v>
      </c>
      <c r="G102" s="86">
        <f t="shared" si="6"/>
        <v>10194.778890590775</v>
      </c>
      <c r="H102" s="191">
        <f t="shared" si="7"/>
        <v>4.6100000000000065</v>
      </c>
      <c r="I102" s="427">
        <f t="shared" si="8"/>
        <v>-22.703778110226775</v>
      </c>
      <c r="J102" s="228">
        <f t="shared" si="9"/>
        <v>-22.72700329660164</v>
      </c>
      <c r="K102" s="86">
        <v>12.21</v>
      </c>
      <c r="L102" s="86">
        <v>12.26</v>
      </c>
      <c r="M102" s="86">
        <v>5.45</v>
      </c>
      <c r="N102" s="86">
        <v>4.5</v>
      </c>
      <c r="O102" s="86">
        <v>14.19</v>
      </c>
      <c r="P102" s="86">
        <v>11.76</v>
      </c>
      <c r="Q102" s="86">
        <v>11.74</v>
      </c>
      <c r="R102" s="87">
        <v>24.6</v>
      </c>
      <c r="S102" s="87">
        <v>18.3</v>
      </c>
      <c r="T102" s="87" t="s">
        <v>823</v>
      </c>
      <c r="U102" s="87">
        <v>49.7</v>
      </c>
      <c r="V102" s="85" t="s">
        <v>160</v>
      </c>
      <c r="W102" s="85" t="s">
        <v>788</v>
      </c>
      <c r="X102" s="85" t="s">
        <v>863</v>
      </c>
      <c r="Y102" s="326">
        <v>446.8509565385643</v>
      </c>
      <c r="Z102" s="327">
        <v>2034.27</v>
      </c>
      <c r="AA102" s="326">
        <v>2062.44577595571</v>
      </c>
      <c r="AB102" s="326">
        <f t="shared" si="10"/>
        <v>446.8509565385643</v>
      </c>
      <c r="AC102" s="334">
        <v>0.984103448275862</v>
      </c>
    </row>
    <row r="103" spans="1:29" s="2" customFormat="1" ht="12.75" customHeight="1">
      <c r="A103" s="84" t="s">
        <v>1032</v>
      </c>
      <c r="B103" s="86">
        <v>6.19312512</v>
      </c>
      <c r="C103" s="86">
        <v>9.64</v>
      </c>
      <c r="D103" s="230">
        <v>7.436</v>
      </c>
      <c r="E103" s="230">
        <v>6.224</v>
      </c>
      <c r="F103" s="189">
        <v>15.62</v>
      </c>
      <c r="G103" s="86">
        <f t="shared" si="6"/>
        <v>10688.343986352416</v>
      </c>
      <c r="H103" s="191">
        <f t="shared" si="7"/>
        <v>4.030000000000006</v>
      </c>
      <c r="I103" s="427">
        <f t="shared" si="8"/>
        <v>-22.519104223929535</v>
      </c>
      <c r="J103" s="228">
        <f t="shared" si="9"/>
        <v>-22.541259651252947</v>
      </c>
      <c r="K103" s="86">
        <v>12.62</v>
      </c>
      <c r="L103" s="86">
        <v>12.6</v>
      </c>
      <c r="M103" s="86">
        <v>5.58</v>
      </c>
      <c r="N103" s="86">
        <v>4.67</v>
      </c>
      <c r="O103" s="86">
        <v>14.33</v>
      </c>
      <c r="P103" s="86">
        <v>12.12</v>
      </c>
      <c r="Q103" s="86">
        <v>12.03</v>
      </c>
      <c r="R103" s="87">
        <v>21.8</v>
      </c>
      <c r="S103" s="87">
        <v>15.4</v>
      </c>
      <c r="T103" s="87" t="s">
        <v>823</v>
      </c>
      <c r="U103" s="87">
        <v>47.03</v>
      </c>
      <c r="V103" s="85" t="s">
        <v>427</v>
      </c>
      <c r="W103" s="85" t="s">
        <v>788</v>
      </c>
      <c r="X103" s="85" t="s">
        <v>863</v>
      </c>
      <c r="Y103" s="326">
        <v>492.3539731995604</v>
      </c>
      <c r="Z103" s="327">
        <v>2074.21</v>
      </c>
      <c r="AA103" s="326">
        <v>2099.35377836836</v>
      </c>
      <c r="AB103" s="326">
        <f t="shared" si="10"/>
        <v>492.3539731995604</v>
      </c>
      <c r="AC103" s="334">
        <v>0.986103448275862</v>
      </c>
    </row>
    <row r="104" spans="1:29" s="2" customFormat="1" ht="12.75" customHeight="1">
      <c r="A104" s="84" t="s">
        <v>610</v>
      </c>
      <c r="B104" s="86">
        <v>6.217036800000001</v>
      </c>
      <c r="C104" s="86">
        <v>9.3</v>
      </c>
      <c r="D104" s="230">
        <v>7.75</v>
      </c>
      <c r="E104" s="230">
        <v>6.59</v>
      </c>
      <c r="F104" s="189">
        <v>15.32</v>
      </c>
      <c r="G104" s="86">
        <f t="shared" si="6"/>
        <v>15684.40152493856</v>
      </c>
      <c r="H104" s="191">
        <f t="shared" si="7"/>
        <v>3.3300000000000143</v>
      </c>
      <c r="I104" s="427">
        <f t="shared" si="8"/>
        <v>-24.484679518271655</v>
      </c>
      <c r="J104" s="228">
        <f t="shared" si="9"/>
        <v>-24.49978988852908</v>
      </c>
      <c r="K104" s="86">
        <v>12.28</v>
      </c>
      <c r="L104" s="86">
        <v>12.29</v>
      </c>
      <c r="M104" s="86">
        <v>5.81</v>
      </c>
      <c r="N104" s="86">
        <v>4.94</v>
      </c>
      <c r="O104" s="86">
        <v>14.28</v>
      </c>
      <c r="P104" s="86">
        <v>11.86</v>
      </c>
      <c r="Q104" s="86">
        <v>11.8</v>
      </c>
      <c r="R104" s="87">
        <v>15.9</v>
      </c>
      <c r="S104" s="87">
        <v>11.01</v>
      </c>
      <c r="T104" s="87" t="s">
        <v>823</v>
      </c>
      <c r="U104" s="87">
        <v>21.4</v>
      </c>
      <c r="V104" s="85" t="s">
        <v>210</v>
      </c>
      <c r="W104" s="85" t="s">
        <v>797</v>
      </c>
      <c r="X104" s="85" t="s">
        <v>872</v>
      </c>
      <c r="Y104" s="326">
        <v>968.9240310486795</v>
      </c>
      <c r="Z104" s="327">
        <v>2460.69</v>
      </c>
      <c r="AA104" s="326">
        <v>2485.905047615726</v>
      </c>
      <c r="AB104" s="326">
        <f t="shared" si="10"/>
        <v>968.9240310486795</v>
      </c>
      <c r="AC104" s="334">
        <v>0.9885172413793103</v>
      </c>
    </row>
    <row r="105" spans="1:29" s="2" customFormat="1" ht="12.75" customHeight="1">
      <c r="A105" s="84" t="s">
        <v>691</v>
      </c>
      <c r="B105" s="86">
        <v>6.217036800000001</v>
      </c>
      <c r="C105" s="86">
        <v>9.07</v>
      </c>
      <c r="D105" s="230">
        <v>7.152</v>
      </c>
      <c r="E105" s="230">
        <v>5.871</v>
      </c>
      <c r="F105" s="189">
        <v>15.08</v>
      </c>
      <c r="G105" s="86">
        <f t="shared" si="6"/>
        <v>9540.318753777565</v>
      </c>
      <c r="H105" s="191">
        <f t="shared" si="7"/>
        <v>4.900000000000007</v>
      </c>
      <c r="I105" s="427">
        <f t="shared" si="8"/>
        <v>-22.56562885259027</v>
      </c>
      <c r="J105" s="228">
        <f t="shared" si="9"/>
        <v>-22.59044272962598</v>
      </c>
      <c r="K105" s="86">
        <v>12.04</v>
      </c>
      <c r="L105" s="86">
        <v>12.09</v>
      </c>
      <c r="M105" s="86">
        <v>5.36</v>
      </c>
      <c r="N105" s="86">
        <v>4.4</v>
      </c>
      <c r="O105" s="86">
        <v>14.06</v>
      </c>
      <c r="P105" s="86">
        <v>11.61</v>
      </c>
      <c r="Q105" s="86">
        <v>11.59</v>
      </c>
      <c r="R105" s="87">
        <v>29.86</v>
      </c>
      <c r="S105" s="87" t="s">
        <v>823</v>
      </c>
      <c r="T105" s="87" t="s">
        <v>823</v>
      </c>
      <c r="U105" s="87">
        <v>46.8</v>
      </c>
      <c r="V105" s="85" t="s">
        <v>225</v>
      </c>
      <c r="W105" s="85" t="s">
        <v>788</v>
      </c>
      <c r="X105" s="85" t="s">
        <v>863</v>
      </c>
      <c r="Y105" s="326">
        <v>384.7275888712338</v>
      </c>
      <c r="Z105" s="327">
        <v>1982.96</v>
      </c>
      <c r="AA105" s="326">
        <v>2012.0568221676604</v>
      </c>
      <c r="AB105" s="326">
        <f t="shared" si="10"/>
        <v>384.7275888712338</v>
      </c>
      <c r="AC105" s="334">
        <v>0.983103448275862</v>
      </c>
    </row>
    <row r="106" spans="1:29" s="2" customFormat="1" ht="12.75" customHeight="1">
      <c r="A106" s="84" t="s">
        <v>692</v>
      </c>
      <c r="B106" s="86">
        <v>6.217036800000001</v>
      </c>
      <c r="C106" s="86">
        <v>9.45</v>
      </c>
      <c r="D106" s="230">
        <v>7.319</v>
      </c>
      <c r="E106" s="230">
        <v>6.107</v>
      </c>
      <c r="F106" s="189">
        <v>15.44</v>
      </c>
      <c r="G106" s="86">
        <f t="shared" si="6"/>
        <v>9675.346095263905</v>
      </c>
      <c r="H106" s="191">
        <f t="shared" si="7"/>
        <v>4.629999999999994</v>
      </c>
      <c r="I106" s="427">
        <f t="shared" si="8"/>
        <v>-22.266665090475367</v>
      </c>
      <c r="J106" s="228">
        <f t="shared" si="9"/>
        <v>-22.2911336433251</v>
      </c>
      <c r="K106" s="86">
        <v>12.41</v>
      </c>
      <c r="L106" s="86">
        <v>12.43</v>
      </c>
      <c r="M106" s="86">
        <v>5.49</v>
      </c>
      <c r="N106" s="86">
        <v>4.58</v>
      </c>
      <c r="O106" s="86">
        <v>14.21</v>
      </c>
      <c r="P106" s="86">
        <v>11.94</v>
      </c>
      <c r="Q106" s="86">
        <v>11.85</v>
      </c>
      <c r="R106" s="87">
        <v>20.36</v>
      </c>
      <c r="S106" s="87">
        <v>16.99</v>
      </c>
      <c r="T106" s="87" t="s">
        <v>823</v>
      </c>
      <c r="U106" s="87">
        <v>48.37</v>
      </c>
      <c r="V106" s="85" t="s">
        <v>236</v>
      </c>
      <c r="W106" s="85" t="s">
        <v>788</v>
      </c>
      <c r="X106" s="85" t="s">
        <v>863</v>
      </c>
      <c r="Y106" s="326">
        <v>396.8889222785127</v>
      </c>
      <c r="Z106" s="327">
        <v>1994.27</v>
      </c>
      <c r="AA106" s="326">
        <v>2021.9210148228615</v>
      </c>
      <c r="AB106" s="326">
        <f t="shared" si="10"/>
        <v>396.8889222785127</v>
      </c>
      <c r="AC106" s="334">
        <v>0.9840344827586207</v>
      </c>
    </row>
    <row r="107" spans="1:29" s="2" customFormat="1" ht="12.75" customHeight="1">
      <c r="A107" s="84" t="s">
        <v>1276</v>
      </c>
      <c r="B107" s="86">
        <v>6.276816</v>
      </c>
      <c r="C107" s="86">
        <v>9.54</v>
      </c>
      <c r="D107" s="230">
        <v>7.406</v>
      </c>
      <c r="E107" s="230">
        <v>6.165</v>
      </c>
      <c r="F107" s="189">
        <v>15.62</v>
      </c>
      <c r="G107" s="86">
        <f t="shared" si="6"/>
        <v>9680.520851049265</v>
      </c>
      <c r="H107" s="191">
        <f t="shared" si="7"/>
        <v>4.580000000000009</v>
      </c>
      <c r="I107" s="427">
        <f t="shared" si="8"/>
        <v>-22.088987247310353</v>
      </c>
      <c r="J107" s="228">
        <f t="shared" si="9"/>
        <v>-22.113442757168396</v>
      </c>
      <c r="K107" s="86">
        <v>12.52</v>
      </c>
      <c r="L107" s="86">
        <v>12.55</v>
      </c>
      <c r="M107" s="86">
        <v>5.56</v>
      </c>
      <c r="N107" s="86">
        <v>4.63</v>
      </c>
      <c r="O107" s="86">
        <v>14.46</v>
      </c>
      <c r="P107" s="86">
        <v>12.08</v>
      </c>
      <c r="Q107" s="86">
        <v>12.03</v>
      </c>
      <c r="R107" s="87">
        <v>24.64</v>
      </c>
      <c r="S107" s="87">
        <v>18.4</v>
      </c>
      <c r="T107" s="87" t="s">
        <v>823</v>
      </c>
      <c r="U107" s="87">
        <v>51.76</v>
      </c>
      <c r="V107" s="85" t="s">
        <v>176</v>
      </c>
      <c r="W107" s="85" t="s">
        <v>788</v>
      </c>
      <c r="X107" s="85" t="s">
        <v>863</v>
      </c>
      <c r="Y107" s="326">
        <v>397.2288853721421</v>
      </c>
      <c r="Z107" s="327">
        <v>1994.84</v>
      </c>
      <c r="AA107" s="326">
        <v>2022.1967626655455</v>
      </c>
      <c r="AB107" s="326">
        <f t="shared" si="10"/>
        <v>397.2288853721421</v>
      </c>
      <c r="AC107" s="334">
        <v>0.9842068965517241</v>
      </c>
    </row>
    <row r="108" spans="1:29" s="2" customFormat="1" ht="12.75" customHeight="1">
      <c r="A108" s="129" t="s">
        <v>100</v>
      </c>
      <c r="B108" s="86">
        <v>6.324639360000001</v>
      </c>
      <c r="C108" s="86">
        <v>9.51</v>
      </c>
      <c r="D108" s="230">
        <v>7.348</v>
      </c>
      <c r="E108" s="230">
        <v>6.126</v>
      </c>
      <c r="F108" s="189">
        <v>15.46</v>
      </c>
      <c r="G108" s="86">
        <f t="shared" si="6"/>
        <v>9860.966209531887</v>
      </c>
      <c r="H108" s="191">
        <f t="shared" si="7"/>
        <v>3.65999999999999</v>
      </c>
      <c r="I108" s="427">
        <f t="shared" si="8"/>
        <v>-22.32919470611551</v>
      </c>
      <c r="J108" s="228">
        <f t="shared" si="9"/>
        <v>-22.35320394043964</v>
      </c>
      <c r="K108" s="86">
        <v>12.45</v>
      </c>
      <c r="L108" s="86">
        <v>12.45</v>
      </c>
      <c r="M108" s="86">
        <v>5.51</v>
      </c>
      <c r="N108" s="86">
        <v>4.6</v>
      </c>
      <c r="O108" s="86">
        <v>14.23</v>
      </c>
      <c r="P108" s="86">
        <v>11.99</v>
      </c>
      <c r="Q108" s="86">
        <v>11.87</v>
      </c>
      <c r="R108" s="87">
        <v>21.51</v>
      </c>
      <c r="S108" s="87">
        <v>17.95</v>
      </c>
      <c r="T108" s="87" t="s">
        <v>823</v>
      </c>
      <c r="U108" s="87">
        <v>43.07</v>
      </c>
      <c r="V108" s="85" t="s">
        <v>1022</v>
      </c>
      <c r="W108" s="85" t="s">
        <v>788</v>
      </c>
      <c r="X108" s="85" t="s">
        <v>863</v>
      </c>
      <c r="Y108" s="326">
        <v>411.6440747088412</v>
      </c>
      <c r="Z108" s="327">
        <v>2011.88</v>
      </c>
      <c r="AA108" s="326">
        <v>2033.8890829084305</v>
      </c>
      <c r="AB108" s="326">
        <f t="shared" si="10"/>
        <v>411.6440747088412</v>
      </c>
      <c r="AC108" s="334">
        <v>0.9873793103448276</v>
      </c>
    </row>
    <row r="109" spans="1:29" s="2" customFormat="1" ht="12.75" customHeight="1">
      <c r="A109" s="129" t="s">
        <v>754</v>
      </c>
      <c r="B109" s="86">
        <v>6.4561536</v>
      </c>
      <c r="C109" s="86">
        <v>9.48</v>
      </c>
      <c r="D109" s="230">
        <v>7.57</v>
      </c>
      <c r="E109" s="230">
        <v>6.39</v>
      </c>
      <c r="F109" s="189">
        <v>15.58</v>
      </c>
      <c r="G109" s="86">
        <f t="shared" si="6"/>
        <v>11570.730575627775</v>
      </c>
      <c r="H109" s="191">
        <f t="shared" si="7"/>
        <v>4.599999999999996</v>
      </c>
      <c r="I109" s="427">
        <f t="shared" si="8"/>
        <v>-22.903607811597755</v>
      </c>
      <c r="J109" s="228">
        <f t="shared" si="9"/>
        <v>-22.92407763619224</v>
      </c>
      <c r="K109" s="86">
        <v>12.54</v>
      </c>
      <c r="L109" s="86">
        <v>12.58</v>
      </c>
      <c r="M109" s="86">
        <v>5.68</v>
      </c>
      <c r="N109" s="86">
        <v>4.79</v>
      </c>
      <c r="O109" s="86">
        <v>14.53</v>
      </c>
      <c r="P109" s="86">
        <v>12.1</v>
      </c>
      <c r="Q109" s="86">
        <v>12.09</v>
      </c>
      <c r="R109" s="87">
        <v>24.9</v>
      </c>
      <c r="S109" s="87">
        <v>15.1</v>
      </c>
      <c r="T109" s="87" t="s">
        <v>823</v>
      </c>
      <c r="U109" s="87">
        <v>49.79</v>
      </c>
      <c r="V109" s="85" t="s">
        <v>191</v>
      </c>
      <c r="W109" s="85" t="s">
        <v>788</v>
      </c>
      <c r="X109" s="85" t="s">
        <v>863</v>
      </c>
      <c r="Y109" s="326">
        <v>579.3276438155235</v>
      </c>
      <c r="Z109" s="327">
        <v>2140.08</v>
      </c>
      <c r="AA109" s="326">
        <v>2169.8990889978977</v>
      </c>
      <c r="AB109" s="326">
        <f t="shared" si="10"/>
        <v>579.3276438155235</v>
      </c>
      <c r="AC109" s="334">
        <v>0.9841379310344828</v>
      </c>
    </row>
    <row r="110" spans="1:29" s="2" customFormat="1" ht="12.75" customHeight="1">
      <c r="A110" s="84" t="s">
        <v>205</v>
      </c>
      <c r="B110" s="86">
        <v>6.515932800000001</v>
      </c>
      <c r="C110" s="86">
        <v>9.9</v>
      </c>
      <c r="D110" s="230">
        <v>7.95</v>
      </c>
      <c r="E110" s="230">
        <v>6.82</v>
      </c>
      <c r="F110" s="189">
        <v>15.89</v>
      </c>
      <c r="G110" s="86">
        <f t="shared" si="6"/>
        <v>13433.29973242556</v>
      </c>
      <c r="H110" s="191">
        <f t="shared" si="7"/>
        <v>5.329999999999986</v>
      </c>
      <c r="I110" s="427">
        <f t="shared" si="8"/>
        <v>-23.241827051157088</v>
      </c>
      <c r="J110" s="228">
        <f t="shared" si="9"/>
        <v>-23.259464425122196</v>
      </c>
      <c r="K110" s="86">
        <v>12.87</v>
      </c>
      <c r="L110" s="86">
        <v>12.85</v>
      </c>
      <c r="M110" s="86">
        <v>5.96</v>
      </c>
      <c r="N110" s="86">
        <v>5.12</v>
      </c>
      <c r="O110" s="86">
        <v>14.44</v>
      </c>
      <c r="P110" s="86">
        <v>12.37</v>
      </c>
      <c r="Q110" s="86">
        <v>12.09</v>
      </c>
      <c r="R110" s="87">
        <v>17.15</v>
      </c>
      <c r="S110" s="87">
        <v>12.04</v>
      </c>
      <c r="T110" s="87" t="s">
        <v>823</v>
      </c>
      <c r="U110" s="87">
        <v>53.3</v>
      </c>
      <c r="V110" s="85" t="s">
        <v>206</v>
      </c>
      <c r="W110" s="85" t="s">
        <v>797</v>
      </c>
      <c r="X110" s="85" t="s">
        <v>872</v>
      </c>
      <c r="Y110" s="326">
        <v>761.946998268007</v>
      </c>
      <c r="Z110" s="327">
        <v>2280.75</v>
      </c>
      <c r="AA110" s="326">
        <v>2318.0236765377454</v>
      </c>
      <c r="AB110" s="326">
        <f t="shared" si="10"/>
        <v>761.946998268007</v>
      </c>
      <c r="AC110" s="334">
        <v>0.9816206896551725</v>
      </c>
    </row>
    <row r="111" spans="1:29" s="2" customFormat="1" ht="12" customHeight="1">
      <c r="A111" s="84" t="s">
        <v>881</v>
      </c>
      <c r="B111" s="86">
        <v>6.695270400000001</v>
      </c>
      <c r="C111" s="86">
        <v>9.9</v>
      </c>
      <c r="D111" s="230">
        <v>7.649</v>
      </c>
      <c r="E111" s="230">
        <v>6.663</v>
      </c>
      <c r="F111" s="189">
        <v>15.91</v>
      </c>
      <c r="G111" s="86">
        <f t="shared" si="6"/>
        <v>10397.238697816842</v>
      </c>
      <c r="H111" s="191">
        <f t="shared" si="7"/>
        <v>3.469999999999993</v>
      </c>
      <c r="I111" s="427">
        <f t="shared" si="8"/>
        <v>-22.10918014536153</v>
      </c>
      <c r="J111" s="228">
        <f t="shared" si="9"/>
        <v>-22.131954263938457</v>
      </c>
      <c r="K111" s="86">
        <v>12.88</v>
      </c>
      <c r="L111" s="86">
        <v>12.9</v>
      </c>
      <c r="M111" s="86">
        <v>5.7375</v>
      </c>
      <c r="N111" s="86">
        <v>4.995</v>
      </c>
      <c r="O111" s="86">
        <v>14.83</v>
      </c>
      <c r="P111" s="86">
        <v>12.42</v>
      </c>
      <c r="Q111" s="86">
        <v>12.42</v>
      </c>
      <c r="R111" s="87">
        <v>24.81</v>
      </c>
      <c r="S111" s="87">
        <v>16.09</v>
      </c>
      <c r="T111" s="87" t="s">
        <v>823</v>
      </c>
      <c r="U111" s="87">
        <v>48.59</v>
      </c>
      <c r="V111" s="85" t="s">
        <v>149</v>
      </c>
      <c r="W111" s="85" t="s">
        <v>862</v>
      </c>
      <c r="X111" s="85" t="s">
        <v>863</v>
      </c>
      <c r="Y111" s="326">
        <v>462.4765676318966</v>
      </c>
      <c r="Z111" s="327">
        <v>2053.76</v>
      </c>
      <c r="AA111" s="326">
        <v>2075.1198827347926</v>
      </c>
      <c r="AB111" s="326">
        <f t="shared" si="10"/>
        <v>462.4765676318966</v>
      </c>
      <c r="AC111" s="334">
        <v>0.9880344827586207</v>
      </c>
    </row>
    <row r="112" spans="1:29" s="2" customFormat="1" ht="12.75" customHeight="1">
      <c r="A112" s="84" t="s">
        <v>755</v>
      </c>
      <c r="B112" s="86">
        <v>6.8148288</v>
      </c>
      <c r="C112" s="86">
        <v>9.75</v>
      </c>
      <c r="D112" s="230">
        <v>7.56</v>
      </c>
      <c r="E112" s="230">
        <v>6.37</v>
      </c>
      <c r="F112" s="189">
        <v>15.72</v>
      </c>
      <c r="G112" s="86">
        <f t="shared" si="6"/>
        <v>10092.647739931648</v>
      </c>
      <c r="H112" s="191">
        <f t="shared" si="7"/>
        <v>4.900000000000007</v>
      </c>
      <c r="I112" s="427">
        <f t="shared" si="8"/>
        <v>-22.17005115493048</v>
      </c>
      <c r="J112" s="228">
        <f t="shared" si="9"/>
        <v>-22.19351073172457</v>
      </c>
      <c r="K112" s="86">
        <v>12.71</v>
      </c>
      <c r="L112" s="86">
        <v>12.75</v>
      </c>
      <c r="M112" s="86">
        <v>5.67</v>
      </c>
      <c r="N112" s="86">
        <v>4.78</v>
      </c>
      <c r="O112" s="86">
        <v>14.52</v>
      </c>
      <c r="P112" s="86">
        <v>12.22</v>
      </c>
      <c r="Q112" s="86">
        <v>12.16</v>
      </c>
      <c r="R112" s="87">
        <v>27.1</v>
      </c>
      <c r="S112" s="87">
        <v>16.5</v>
      </c>
      <c r="T112" s="87" t="s">
        <v>823</v>
      </c>
      <c r="U112" s="87">
        <v>50.6</v>
      </c>
      <c r="V112" s="85" t="s">
        <v>171</v>
      </c>
      <c r="W112" s="85" t="s">
        <v>788</v>
      </c>
      <c r="X112" s="85" t="s">
        <v>863</v>
      </c>
      <c r="Y112" s="326">
        <v>437.9752356812683</v>
      </c>
      <c r="Z112" s="327">
        <v>2025.42</v>
      </c>
      <c r="AA112" s="326">
        <v>2055.2465801473168</v>
      </c>
      <c r="AB112" s="326">
        <f t="shared" si="10"/>
        <v>437.9752356812683</v>
      </c>
      <c r="AC112" s="334">
        <v>0.983103448275862</v>
      </c>
    </row>
    <row r="113" spans="1:29" s="2" customFormat="1" ht="12.75" customHeight="1">
      <c r="A113" s="84" t="s">
        <v>901</v>
      </c>
      <c r="B113" s="86">
        <v>6.874607999999999</v>
      </c>
      <c r="C113" s="86">
        <v>9.67</v>
      </c>
      <c r="D113" s="230">
        <v>7.62</v>
      </c>
      <c r="E113" s="230">
        <v>6.43</v>
      </c>
      <c r="F113" s="189">
        <v>15.68</v>
      </c>
      <c r="G113" s="86">
        <f t="shared" si="6"/>
        <v>11268.971124599706</v>
      </c>
      <c r="H113" s="191">
        <f t="shared" si="7"/>
        <v>4.290000000000008</v>
      </c>
      <c r="I113" s="427">
        <f t="shared" si="8"/>
        <v>-22.68884266063261</v>
      </c>
      <c r="J113" s="228">
        <f t="shared" si="9"/>
        <v>-22.709859300084105</v>
      </c>
      <c r="K113" s="86">
        <v>12.64</v>
      </c>
      <c r="L113" s="86">
        <v>12.65</v>
      </c>
      <c r="M113" s="86">
        <v>5.72</v>
      </c>
      <c r="N113" s="86">
        <v>4.82</v>
      </c>
      <c r="O113" s="86">
        <v>14.42</v>
      </c>
      <c r="P113" s="86">
        <v>12.16</v>
      </c>
      <c r="Q113" s="86">
        <v>12.04</v>
      </c>
      <c r="R113" s="87">
        <v>19.8</v>
      </c>
      <c r="S113" s="87">
        <v>14.2</v>
      </c>
      <c r="T113" s="87" t="s">
        <v>823</v>
      </c>
      <c r="U113" s="87">
        <v>49</v>
      </c>
      <c r="V113" s="85" t="s">
        <v>149</v>
      </c>
      <c r="W113" s="85" t="s">
        <v>797</v>
      </c>
      <c r="X113" s="85" t="s">
        <v>872</v>
      </c>
      <c r="Y113" s="326">
        <v>549.1196887036953</v>
      </c>
      <c r="Z113" s="327">
        <v>2117.95</v>
      </c>
      <c r="AA113" s="326">
        <v>2145.3970809562143</v>
      </c>
      <c r="AB113" s="326">
        <f aca="true" t="shared" si="11" ref="AB113:AB146">(AA113-1700)*1.232876712</f>
        <v>549.1196887036953</v>
      </c>
      <c r="AC113" s="334">
        <v>0.9852068965517241</v>
      </c>
    </row>
    <row r="114" spans="1:29" s="2" customFormat="1" ht="12.75" customHeight="1">
      <c r="A114" s="84" t="s">
        <v>467</v>
      </c>
      <c r="B114" s="86">
        <v>6.874607999999999</v>
      </c>
      <c r="C114" s="86">
        <v>9.6</v>
      </c>
      <c r="D114" s="230">
        <v>7.35</v>
      </c>
      <c r="E114" s="230">
        <v>6.15</v>
      </c>
      <c r="F114" s="189">
        <v>15.52</v>
      </c>
      <c r="G114" s="86">
        <f t="shared" si="6"/>
        <v>9572.71150295326</v>
      </c>
      <c r="H114" s="191">
        <f t="shared" si="7"/>
        <v>2.669999999999998</v>
      </c>
      <c r="I114" s="427">
        <f t="shared" si="8"/>
        <v>-22.14034970585227</v>
      </c>
      <c r="J114" s="228">
        <f t="shared" si="9"/>
        <v>-22.165079854728116</v>
      </c>
      <c r="K114" s="86">
        <v>12.54</v>
      </c>
      <c r="L114" s="86">
        <v>12.52</v>
      </c>
      <c r="M114" s="86">
        <v>5.51</v>
      </c>
      <c r="N114" s="86">
        <v>4.61</v>
      </c>
      <c r="O114" s="86">
        <v>14.33</v>
      </c>
      <c r="P114" s="86">
        <v>12.08</v>
      </c>
      <c r="Q114" s="86">
        <v>11.19</v>
      </c>
      <c r="R114" s="87">
        <v>23.4</v>
      </c>
      <c r="S114" s="87">
        <v>20.9</v>
      </c>
      <c r="T114" s="87" t="s">
        <v>823</v>
      </c>
      <c r="U114" s="87">
        <v>50.4</v>
      </c>
      <c r="V114" s="85" t="s">
        <v>151</v>
      </c>
      <c r="W114" s="85" t="s">
        <v>797</v>
      </c>
      <c r="X114" s="85" t="s">
        <v>872</v>
      </c>
      <c r="Y114" s="326">
        <v>380.9049686017779</v>
      </c>
      <c r="Z114" s="327">
        <v>1993.13</v>
      </c>
      <c r="AA114" s="326">
        <v>2008.9562523927193</v>
      </c>
      <c r="AB114" s="326">
        <f t="shared" si="11"/>
        <v>380.9049686017779</v>
      </c>
      <c r="AC114" s="334">
        <v>0.9907931034482759</v>
      </c>
    </row>
    <row r="115" spans="1:29" s="2" customFormat="1" ht="12.75" customHeight="1">
      <c r="A115" s="84" t="s">
        <v>207</v>
      </c>
      <c r="B115" s="86">
        <v>6.874607999999999</v>
      </c>
      <c r="C115" s="86">
        <v>10.32</v>
      </c>
      <c r="D115" s="230">
        <v>8.265</v>
      </c>
      <c r="E115" s="230">
        <v>7.235</v>
      </c>
      <c r="F115" s="189">
        <v>16.27</v>
      </c>
      <c r="G115" s="86">
        <f t="shared" si="6"/>
        <v>14090.962709101808</v>
      </c>
      <c r="H115" s="191">
        <f t="shared" si="7"/>
        <v>5.819999999999993</v>
      </c>
      <c r="I115" s="427">
        <f t="shared" si="8"/>
        <v>-23.0694066556981</v>
      </c>
      <c r="J115" s="228">
        <f t="shared" si="9"/>
        <v>-23.08622243774172</v>
      </c>
      <c r="K115" s="86">
        <v>13.27</v>
      </c>
      <c r="L115" s="86">
        <v>13.25</v>
      </c>
      <c r="M115" s="86">
        <v>6.2</v>
      </c>
      <c r="N115" s="86">
        <v>5.43</v>
      </c>
      <c r="O115" s="86">
        <v>14.85</v>
      </c>
      <c r="P115" s="86">
        <v>12.76</v>
      </c>
      <c r="Q115" s="86">
        <v>12.52</v>
      </c>
      <c r="R115" s="87">
        <v>17.83</v>
      </c>
      <c r="S115" s="87">
        <v>12.64</v>
      </c>
      <c r="T115" s="87" t="s">
        <v>823</v>
      </c>
      <c r="U115" s="87">
        <v>12</v>
      </c>
      <c r="V115" s="85" t="s">
        <v>1234</v>
      </c>
      <c r="W115" s="85" t="s">
        <v>797</v>
      </c>
      <c r="X115" s="85" t="s">
        <v>872</v>
      </c>
      <c r="Y115" s="326">
        <v>827.7427867645573</v>
      </c>
      <c r="Z115" s="327">
        <v>2329.62</v>
      </c>
      <c r="AA115" s="326">
        <v>2371.3913716658453</v>
      </c>
      <c r="AB115" s="326">
        <f t="shared" si="11"/>
        <v>827.7427867645573</v>
      </c>
      <c r="AC115" s="334">
        <v>0.9799310344827586</v>
      </c>
    </row>
    <row r="116" spans="1:29" s="2" customFormat="1" ht="12.75" customHeight="1">
      <c r="A116" s="84" t="s">
        <v>1277</v>
      </c>
      <c r="B116" s="86">
        <v>6.874607999999999</v>
      </c>
      <c r="C116" s="86">
        <v>9.57</v>
      </c>
      <c r="D116" s="230">
        <v>7.348</v>
      </c>
      <c r="E116" s="230">
        <v>6.145</v>
      </c>
      <c r="F116" s="189">
        <v>15.51</v>
      </c>
      <c r="G116" s="86">
        <f t="shared" si="6"/>
        <v>9087.574987247426</v>
      </c>
      <c r="H116" s="191">
        <f t="shared" si="7"/>
        <v>4.889999999999997</v>
      </c>
      <c r="I116" s="427">
        <f t="shared" si="8"/>
        <v>-21.92448007516437</v>
      </c>
      <c r="J116" s="228">
        <f t="shared" si="9"/>
        <v>-21.950526481825147</v>
      </c>
      <c r="K116" s="86">
        <v>12.47</v>
      </c>
      <c r="L116" s="86">
        <v>12.49</v>
      </c>
      <c r="M116" s="86">
        <v>5.51</v>
      </c>
      <c r="N116" s="86">
        <v>4.61</v>
      </c>
      <c r="O116" s="86">
        <v>14.37</v>
      </c>
      <c r="P116" s="86">
        <v>12.02</v>
      </c>
      <c r="Q116" s="86">
        <v>11.96</v>
      </c>
      <c r="R116" s="87">
        <v>27.2</v>
      </c>
      <c r="S116" s="87">
        <v>21.28</v>
      </c>
      <c r="T116" s="87" t="s">
        <v>823</v>
      </c>
      <c r="U116" s="87">
        <v>49.58</v>
      </c>
      <c r="V116" s="85" t="s">
        <v>149</v>
      </c>
      <c r="W116" s="85" t="s">
        <v>788</v>
      </c>
      <c r="X116" s="85" t="s">
        <v>863</v>
      </c>
      <c r="Y116" s="326">
        <v>341.050774351794</v>
      </c>
      <c r="Z116" s="327">
        <v>1948.19</v>
      </c>
      <c r="AA116" s="326">
        <v>1976.6300726035565</v>
      </c>
      <c r="AB116" s="326">
        <f t="shared" si="11"/>
        <v>341.050774351794</v>
      </c>
      <c r="AC116" s="334">
        <v>0.9831379310344828</v>
      </c>
    </row>
    <row r="117" spans="1:29" s="2" customFormat="1" ht="12.75" customHeight="1">
      <c r="A117" s="84" t="s">
        <v>905</v>
      </c>
      <c r="B117" s="86">
        <v>6.9941664</v>
      </c>
      <c r="C117" s="86">
        <v>9.71</v>
      </c>
      <c r="D117" s="230">
        <v>7.465</v>
      </c>
      <c r="E117" s="230">
        <v>6.304</v>
      </c>
      <c r="F117" s="189">
        <v>15.62</v>
      </c>
      <c r="G117" s="86">
        <f t="shared" si="6"/>
        <v>10687.645968409362</v>
      </c>
      <c r="H117" s="191">
        <f t="shared" si="7"/>
        <v>2.669999999999998</v>
      </c>
      <c r="I117" s="427">
        <f t="shared" si="8"/>
        <v>-22.518820592301996</v>
      </c>
      <c r="J117" s="228">
        <f t="shared" si="9"/>
        <v>-22.54097746292766</v>
      </c>
      <c r="K117" s="86">
        <v>12.64</v>
      </c>
      <c r="L117" s="86">
        <v>12.6</v>
      </c>
      <c r="M117" s="86">
        <v>5.6</v>
      </c>
      <c r="N117" s="86">
        <v>4.73</v>
      </c>
      <c r="O117" s="86">
        <v>14.22</v>
      </c>
      <c r="P117" s="86">
        <v>12.15</v>
      </c>
      <c r="Q117" s="86">
        <v>11.62</v>
      </c>
      <c r="R117" s="87">
        <v>20.9</v>
      </c>
      <c r="S117" s="87">
        <v>15.4</v>
      </c>
      <c r="T117" s="87" t="s">
        <v>823</v>
      </c>
      <c r="U117" s="87">
        <v>49.6</v>
      </c>
      <c r="V117" s="85" t="s">
        <v>211</v>
      </c>
      <c r="W117" s="85" t="s">
        <v>797</v>
      </c>
      <c r="X117" s="85" t="s">
        <v>872</v>
      </c>
      <c r="Y117" s="326">
        <v>487.55676363118897</v>
      </c>
      <c r="Z117" s="327">
        <v>2078.84</v>
      </c>
      <c r="AA117" s="326">
        <v>2095.462708384088</v>
      </c>
      <c r="AB117" s="326">
        <f t="shared" si="11"/>
        <v>487.55676363118897</v>
      </c>
      <c r="AC117" s="334">
        <v>0.9907931034482759</v>
      </c>
    </row>
    <row r="118" spans="1:29" s="2" customFormat="1" ht="12.75" customHeight="1">
      <c r="A118" s="84" t="s">
        <v>616</v>
      </c>
      <c r="B118" s="86">
        <v>7.1137248</v>
      </c>
      <c r="C118" s="86">
        <v>9.7</v>
      </c>
      <c r="D118" s="230">
        <v>7.495</v>
      </c>
      <c r="E118" s="230">
        <v>6.345</v>
      </c>
      <c r="F118" s="189">
        <v>15.57</v>
      </c>
      <c r="G118" s="86">
        <f t="shared" si="6"/>
        <v>11418.277205816827</v>
      </c>
      <c r="H118" s="191">
        <f t="shared" si="7"/>
        <v>2.279999999999994</v>
      </c>
      <c r="I118" s="427">
        <f t="shared" si="8"/>
        <v>-22.8560058232938</v>
      </c>
      <c r="J118" s="228">
        <f t="shared" si="9"/>
        <v>-22.876748303126206</v>
      </c>
      <c r="K118" s="86">
        <v>12.61</v>
      </c>
      <c r="L118" s="86">
        <v>12.54</v>
      </c>
      <c r="M118" s="86">
        <v>5.62</v>
      </c>
      <c r="N118" s="86">
        <v>4.76</v>
      </c>
      <c r="O118" s="86">
        <v>14.12</v>
      </c>
      <c r="P118" s="86">
        <v>12.17</v>
      </c>
      <c r="Q118" s="86">
        <v>11.9</v>
      </c>
      <c r="R118" s="87">
        <v>17.14</v>
      </c>
      <c r="S118" s="87">
        <v>13.25</v>
      </c>
      <c r="T118" s="87" t="s">
        <v>823</v>
      </c>
      <c r="U118" s="87">
        <v>89.4</v>
      </c>
      <c r="V118" s="85" t="s">
        <v>169</v>
      </c>
      <c r="W118" s="85" t="s">
        <v>799</v>
      </c>
      <c r="X118" s="85" t="s">
        <v>872</v>
      </c>
      <c r="Y118" s="326">
        <v>556.0041724777059</v>
      </c>
      <c r="Z118" s="327">
        <v>2136.35</v>
      </c>
      <c r="AA118" s="326">
        <v>2150.9811622410675</v>
      </c>
      <c r="AB118" s="326">
        <f t="shared" si="11"/>
        <v>556.0041724777059</v>
      </c>
      <c r="AC118" s="334">
        <v>0.9921379310344828</v>
      </c>
    </row>
    <row r="119" spans="1:29" s="2" customFormat="1" ht="12" customHeight="1">
      <c r="A119" s="84" t="s">
        <v>208</v>
      </c>
      <c r="B119" s="86">
        <v>7.1137248</v>
      </c>
      <c r="C119" s="86">
        <v>10.29</v>
      </c>
      <c r="D119" s="230">
        <v>8.013</v>
      </c>
      <c r="E119" s="230">
        <v>6.917</v>
      </c>
      <c r="F119" s="189">
        <v>16.06</v>
      </c>
      <c r="G119" s="86">
        <f t="shared" si="6"/>
        <v>13351.115225134308</v>
      </c>
      <c r="H119" s="191">
        <f t="shared" si="7"/>
        <v>3.5999999999999943</v>
      </c>
      <c r="I119" s="427">
        <f t="shared" si="8"/>
        <v>-23.04517544044634</v>
      </c>
      <c r="J119" s="228">
        <f t="shared" si="9"/>
        <v>-23.062921162024363</v>
      </c>
      <c r="K119" s="86">
        <v>13.09</v>
      </c>
      <c r="L119" s="86">
        <v>13.04</v>
      </c>
      <c r="M119" s="86">
        <v>6.0075</v>
      </c>
      <c r="N119" s="86">
        <v>5.19</v>
      </c>
      <c r="O119" s="86">
        <v>14.65</v>
      </c>
      <c r="P119" s="86">
        <v>12.6</v>
      </c>
      <c r="Q119" s="86">
        <v>12.35</v>
      </c>
      <c r="R119" s="87">
        <v>16.57</v>
      </c>
      <c r="S119" s="87">
        <v>13.72</v>
      </c>
      <c r="T119" s="87" t="s">
        <v>823</v>
      </c>
      <c r="U119" s="87">
        <v>47.68</v>
      </c>
      <c r="V119" s="85" t="s">
        <v>178</v>
      </c>
      <c r="W119" s="85" t="s">
        <v>797</v>
      </c>
      <c r="X119" s="85" t="s">
        <v>872</v>
      </c>
      <c r="Y119" s="326">
        <v>746.3944954770922</v>
      </c>
      <c r="Z119" s="327">
        <v>2280.39</v>
      </c>
      <c r="AA119" s="326">
        <v>2305.408868715084</v>
      </c>
      <c r="AB119" s="326">
        <f t="shared" si="11"/>
        <v>746.3944954770922</v>
      </c>
      <c r="AC119" s="334">
        <v>0.9875862068965517</v>
      </c>
    </row>
    <row r="120" spans="1:29" s="2" customFormat="1" ht="12.75" customHeight="1">
      <c r="A120" s="84" t="s">
        <v>209</v>
      </c>
      <c r="B120" s="86">
        <v>7.173504</v>
      </c>
      <c r="C120" s="86">
        <v>10.19</v>
      </c>
      <c r="D120" s="230">
        <v>8.048</v>
      </c>
      <c r="E120" s="230">
        <v>6.968</v>
      </c>
      <c r="F120" s="189">
        <v>16.14</v>
      </c>
      <c r="G120" s="86">
        <f t="shared" si="6"/>
        <v>12923.50112510333</v>
      </c>
      <c r="H120" s="191">
        <f t="shared" si="7"/>
        <v>4.269999999999988</v>
      </c>
      <c r="I120" s="427">
        <f t="shared" si="8"/>
        <v>-22.823801849695258</v>
      </c>
      <c r="J120" s="228">
        <f t="shared" si="9"/>
        <v>-22.842133505967972</v>
      </c>
      <c r="K120" s="86">
        <v>13.14</v>
      </c>
      <c r="L120" s="86">
        <v>13.12</v>
      </c>
      <c r="M120" s="86">
        <v>6.0375</v>
      </c>
      <c r="N120" s="86">
        <v>5.2275</v>
      </c>
      <c r="O120" s="86">
        <v>14.73</v>
      </c>
      <c r="P120" s="86">
        <v>12.64</v>
      </c>
      <c r="Q120" s="86">
        <v>12.41</v>
      </c>
      <c r="R120" s="87">
        <v>19.36</v>
      </c>
      <c r="S120" s="87">
        <v>13.31</v>
      </c>
      <c r="T120" s="87" t="s">
        <v>823</v>
      </c>
      <c r="U120" s="87">
        <v>27.49</v>
      </c>
      <c r="V120" s="85" t="s">
        <v>236</v>
      </c>
      <c r="W120" s="85" t="s">
        <v>797</v>
      </c>
      <c r="X120" s="85" t="s">
        <v>872</v>
      </c>
      <c r="Y120" s="326">
        <v>708.200144693589</v>
      </c>
      <c r="Z120" s="327">
        <v>2245.21</v>
      </c>
      <c r="AA120" s="326">
        <v>2274.4290064046477</v>
      </c>
      <c r="AB120" s="326">
        <f t="shared" si="11"/>
        <v>708.200144693589</v>
      </c>
      <c r="AC120" s="334">
        <v>0.9852758620689656</v>
      </c>
    </row>
    <row r="121" spans="1:29" s="2" customFormat="1" ht="12.75" customHeight="1">
      <c r="A121" s="90" t="s">
        <v>212</v>
      </c>
      <c r="B121" s="86">
        <v>7.2093715199999995</v>
      </c>
      <c r="C121" s="86">
        <v>10.19</v>
      </c>
      <c r="D121" s="233">
        <v>7.32</v>
      </c>
      <c r="E121" s="233">
        <v>6.13</v>
      </c>
      <c r="F121" s="189">
        <v>15.45</v>
      </c>
      <c r="G121" s="86">
        <f t="shared" si="6"/>
        <v>11241.68535513303</v>
      </c>
      <c r="H121" s="191">
        <f t="shared" si="7"/>
        <v>2.0199999999999916</v>
      </c>
      <c r="I121" s="427">
        <f t="shared" si="8"/>
        <v>-22.908314256071773</v>
      </c>
      <c r="J121" s="228">
        <f t="shared" si="9"/>
        <v>-22.929381783490282</v>
      </c>
      <c r="K121" s="86">
        <v>12.35</v>
      </c>
      <c r="L121" s="86">
        <v>12.34</v>
      </c>
      <c r="M121" s="86">
        <v>5.49</v>
      </c>
      <c r="N121" s="86">
        <v>4.5975</v>
      </c>
      <c r="O121" s="86">
        <v>13.83</v>
      </c>
      <c r="P121" s="100">
        <v>11.85</v>
      </c>
      <c r="Q121" s="86">
        <v>11.56</v>
      </c>
      <c r="R121" s="87">
        <v>17.6</v>
      </c>
      <c r="S121" s="87">
        <v>15.4</v>
      </c>
      <c r="T121" s="87" t="s">
        <v>823</v>
      </c>
      <c r="U121" s="87">
        <v>47.18</v>
      </c>
      <c r="V121" s="85" t="s">
        <v>179</v>
      </c>
      <c r="W121" s="85" t="s">
        <v>797</v>
      </c>
      <c r="X121" s="85" t="s">
        <v>872</v>
      </c>
      <c r="Y121" s="326">
        <v>538.1901995183692</v>
      </c>
      <c r="Z121" s="327">
        <v>2123.67</v>
      </c>
      <c r="AA121" s="326">
        <v>2136.5320508368636</v>
      </c>
      <c r="AB121" s="326">
        <f t="shared" si="11"/>
        <v>538.1901995183692</v>
      </c>
      <c r="AC121" s="334">
        <v>0.9930344827586207</v>
      </c>
    </row>
    <row r="122" spans="1:29" s="2" customFormat="1" ht="12.75" customHeight="1">
      <c r="A122" s="84" t="s">
        <v>1278</v>
      </c>
      <c r="B122" s="86">
        <v>7.2332832</v>
      </c>
      <c r="C122" s="86">
        <v>10.17</v>
      </c>
      <c r="D122" s="230">
        <v>7.944</v>
      </c>
      <c r="E122" s="230">
        <v>6.842</v>
      </c>
      <c r="F122" s="189">
        <v>16.14</v>
      </c>
      <c r="G122" s="86">
        <f t="shared" si="6"/>
        <v>11311.073943671796</v>
      </c>
      <c r="H122" s="191">
        <f t="shared" si="7"/>
        <v>4.350000000000004</v>
      </c>
      <c r="I122" s="427">
        <f t="shared" si="8"/>
        <v>-22.245038415008764</v>
      </c>
      <c r="J122" s="228">
        <f t="shared" si="9"/>
        <v>-22.265977013230916</v>
      </c>
      <c r="K122" s="86">
        <v>13.12</v>
      </c>
      <c r="L122" s="86">
        <v>13.12</v>
      </c>
      <c r="M122" s="86">
        <v>5.96</v>
      </c>
      <c r="N122" s="86">
        <v>5.13</v>
      </c>
      <c r="O122" s="86">
        <v>14.86</v>
      </c>
      <c r="P122" s="86">
        <v>12.64</v>
      </c>
      <c r="Q122" s="86">
        <v>12.51</v>
      </c>
      <c r="R122" s="87">
        <v>22.42</v>
      </c>
      <c r="S122" s="87">
        <v>14.03</v>
      </c>
      <c r="T122" s="87" t="s">
        <v>823</v>
      </c>
      <c r="U122" s="87">
        <v>50.99</v>
      </c>
      <c r="V122" s="85" t="s">
        <v>210</v>
      </c>
      <c r="W122" s="85" t="s">
        <v>788</v>
      </c>
      <c r="X122" s="85" t="s">
        <v>863</v>
      </c>
      <c r="Y122" s="326">
        <v>553.3926707376245</v>
      </c>
      <c r="Z122" s="327">
        <v>2120.98</v>
      </c>
      <c r="AA122" s="326">
        <v>2148.8629441624366</v>
      </c>
      <c r="AB122" s="326">
        <f t="shared" si="11"/>
        <v>553.3926707376245</v>
      </c>
      <c r="AC122" s="334">
        <v>0.985</v>
      </c>
    </row>
    <row r="123" spans="1:29" s="2" customFormat="1" ht="12.75" customHeight="1">
      <c r="A123" s="84" t="s">
        <v>1291</v>
      </c>
      <c r="B123" s="86">
        <v>7.25719488</v>
      </c>
      <c r="C123" s="86">
        <v>8.96</v>
      </c>
      <c r="D123" s="230">
        <v>7.377</v>
      </c>
      <c r="E123" s="230">
        <v>6.204</v>
      </c>
      <c r="F123" s="189">
        <v>14.55</v>
      </c>
      <c r="G123" s="86">
        <f t="shared" si="6"/>
        <v>18932.88526616896</v>
      </c>
      <c r="H123" s="191">
        <f t="shared" si="7"/>
        <v>1.5399999999999947</v>
      </c>
      <c r="I123" s="427">
        <f t="shared" si="8"/>
        <v>-26.072168030653206</v>
      </c>
      <c r="J123" s="228">
        <f t="shared" si="9"/>
        <v>-26.084689513646214</v>
      </c>
      <c r="K123" s="86">
        <v>11.8</v>
      </c>
      <c r="L123" s="86">
        <v>11.48</v>
      </c>
      <c r="M123" s="86">
        <v>5.535</v>
      </c>
      <c r="N123" s="86">
        <v>4.65</v>
      </c>
      <c r="O123" s="86">
        <v>12.99</v>
      </c>
      <c r="P123" s="86">
        <v>11.37</v>
      </c>
      <c r="Q123" s="86">
        <v>10.91</v>
      </c>
      <c r="R123" s="87">
        <v>14.27</v>
      </c>
      <c r="S123" s="87">
        <v>10.09</v>
      </c>
      <c r="T123" s="87" t="s">
        <v>823</v>
      </c>
      <c r="U123" s="87">
        <v>37.13</v>
      </c>
      <c r="V123" s="85" t="s">
        <v>236</v>
      </c>
      <c r="W123" s="85" t="s">
        <v>549</v>
      </c>
      <c r="X123" s="85" t="s">
        <v>872</v>
      </c>
      <c r="Y123" s="326">
        <v>1269.2894431778243</v>
      </c>
      <c r="Z123" s="327">
        <v>2716.58</v>
      </c>
      <c r="AA123" s="326">
        <v>2729.5347708521113</v>
      </c>
      <c r="AB123" s="326">
        <f t="shared" si="11"/>
        <v>1269.2894431778243</v>
      </c>
      <c r="AC123" s="334">
        <v>0.9946896551724138</v>
      </c>
    </row>
    <row r="124" spans="1:29" s="2" customFormat="1" ht="12.75" customHeight="1">
      <c r="A124" s="84" t="s">
        <v>548</v>
      </c>
      <c r="B124" s="86">
        <v>7.25719488</v>
      </c>
      <c r="C124" s="86">
        <v>8.33</v>
      </c>
      <c r="D124" s="230">
        <v>7.046</v>
      </c>
      <c r="E124" s="230">
        <v>5.803</v>
      </c>
      <c r="F124" s="189">
        <v>13.61</v>
      </c>
      <c r="G124" s="86">
        <f t="shared" si="6"/>
        <v>22130.293637542843</v>
      </c>
      <c r="H124" s="191">
        <f t="shared" si="7"/>
        <v>1.2000000000000088</v>
      </c>
      <c r="I124" s="427">
        <f t="shared" si="8"/>
        <v>-27.689871764360014</v>
      </c>
      <c r="J124" s="228">
        <f t="shared" si="9"/>
        <v>-27.700586359839377</v>
      </c>
      <c r="K124" s="86">
        <v>11.12</v>
      </c>
      <c r="L124" s="86">
        <v>10.54</v>
      </c>
      <c r="M124" s="86">
        <v>5.29</v>
      </c>
      <c r="N124" s="86">
        <v>4.35</v>
      </c>
      <c r="O124" s="86">
        <v>12.61</v>
      </c>
      <c r="P124" s="86">
        <v>10.75</v>
      </c>
      <c r="Q124" s="86">
        <v>10.55</v>
      </c>
      <c r="R124" s="87">
        <v>12.89</v>
      </c>
      <c r="S124" s="87">
        <v>9.79</v>
      </c>
      <c r="T124" s="87" t="s">
        <v>823</v>
      </c>
      <c r="U124" s="87">
        <v>45.44</v>
      </c>
      <c r="V124" s="85" t="s">
        <v>169</v>
      </c>
      <c r="W124" s="85" t="s">
        <v>549</v>
      </c>
      <c r="X124" s="85" t="s">
        <v>872</v>
      </c>
      <c r="Y124" s="326">
        <v>1571.4973148771057</v>
      </c>
      <c r="Z124" s="327">
        <v>2963.55</v>
      </c>
      <c r="AA124" s="326">
        <v>2974.658933518006</v>
      </c>
      <c r="AB124" s="326">
        <f t="shared" si="11"/>
        <v>1571.4973148771057</v>
      </c>
      <c r="AC124" s="334">
        <v>0.9958620689655172</v>
      </c>
    </row>
    <row r="125" spans="1:29" s="2" customFormat="1" ht="12.75" customHeight="1">
      <c r="A125" s="84" t="s">
        <v>213</v>
      </c>
      <c r="B125" s="86">
        <v>7.2930624</v>
      </c>
      <c r="C125" s="86">
        <v>10</v>
      </c>
      <c r="D125" s="230">
        <v>7.91</v>
      </c>
      <c r="E125" s="230">
        <v>6.818</v>
      </c>
      <c r="F125" s="189">
        <v>15.93</v>
      </c>
      <c r="G125" s="86">
        <f t="shared" si="6"/>
        <v>13763.959045529054</v>
      </c>
      <c r="H125" s="191">
        <f t="shared" si="7"/>
        <v>2.7599999999999913</v>
      </c>
      <c r="I125" s="427">
        <f t="shared" si="8"/>
        <v>-23.307433717135538</v>
      </c>
      <c r="J125" s="228">
        <f t="shared" si="9"/>
        <v>-23.324648217197677</v>
      </c>
      <c r="K125" s="86">
        <v>12.94</v>
      </c>
      <c r="L125" s="86">
        <v>12.89</v>
      </c>
      <c r="M125" s="86">
        <v>5.93</v>
      </c>
      <c r="N125" s="86">
        <v>5.115</v>
      </c>
      <c r="O125" s="86">
        <v>14.41</v>
      </c>
      <c r="P125" s="86">
        <v>12.44</v>
      </c>
      <c r="Q125" s="86">
        <v>12.13</v>
      </c>
      <c r="R125" s="87">
        <v>17.14</v>
      </c>
      <c r="S125" s="87">
        <v>12.42</v>
      </c>
      <c r="T125" s="87" t="s">
        <v>823</v>
      </c>
      <c r="U125" s="87">
        <v>25.88</v>
      </c>
      <c r="V125" s="85" t="s">
        <v>241</v>
      </c>
      <c r="W125" s="85" t="s">
        <v>797</v>
      </c>
      <c r="X125" s="85" t="s">
        <v>872</v>
      </c>
      <c r="Y125" s="326">
        <v>782.2328898570837</v>
      </c>
      <c r="Z125" s="327">
        <v>2315.02</v>
      </c>
      <c r="AA125" s="326">
        <v>2334.4777886088286</v>
      </c>
      <c r="AB125" s="326">
        <f t="shared" si="11"/>
        <v>782.2328898570837</v>
      </c>
      <c r="AC125" s="334">
        <v>0.9904827586206897</v>
      </c>
    </row>
    <row r="126" spans="1:29" s="2" customFormat="1" ht="12.75" customHeight="1">
      <c r="A126" s="84" t="s">
        <v>214</v>
      </c>
      <c r="B126" s="86">
        <v>7.2930624</v>
      </c>
      <c r="C126" s="86">
        <v>10.08</v>
      </c>
      <c r="D126" s="230">
        <v>7.91</v>
      </c>
      <c r="E126" s="230">
        <v>6.794</v>
      </c>
      <c r="F126" s="189">
        <v>16.05</v>
      </c>
      <c r="G126" s="86">
        <f t="shared" si="6"/>
        <v>11493.85039235953</v>
      </c>
      <c r="H126" s="191">
        <f t="shared" si="7"/>
        <v>6.740000000000012</v>
      </c>
      <c r="I126" s="427">
        <f t="shared" si="8"/>
        <v>-22.40465539918301</v>
      </c>
      <c r="J126" s="228">
        <f t="shared" si="9"/>
        <v>-22.425261818233313</v>
      </c>
      <c r="K126" s="86">
        <v>13.04</v>
      </c>
      <c r="L126" s="86">
        <v>13.04</v>
      </c>
      <c r="M126" s="86">
        <v>5.94</v>
      </c>
      <c r="N126" s="86">
        <v>5.1</v>
      </c>
      <c r="O126" s="86">
        <v>14.82</v>
      </c>
      <c r="P126" s="86">
        <v>12.56</v>
      </c>
      <c r="Q126" s="86">
        <v>12.45</v>
      </c>
      <c r="R126" s="87">
        <v>20.07</v>
      </c>
      <c r="S126" s="87">
        <v>15.01</v>
      </c>
      <c r="T126" s="87" t="s">
        <v>823</v>
      </c>
      <c r="U126" s="87">
        <v>21.29</v>
      </c>
      <c r="V126" s="85" t="s">
        <v>215</v>
      </c>
      <c r="W126" s="85" t="s">
        <v>797</v>
      </c>
      <c r="X126" s="85" t="s">
        <v>872</v>
      </c>
      <c r="Y126" s="326">
        <v>580.0753263520617</v>
      </c>
      <c r="Z126" s="327">
        <v>2126.8</v>
      </c>
      <c r="AA126" s="326">
        <v>2170.5055426110293</v>
      </c>
      <c r="AB126" s="326">
        <f t="shared" si="11"/>
        <v>580.0753263520617</v>
      </c>
      <c r="AC126" s="334">
        <v>0.9767586206896551</v>
      </c>
    </row>
    <row r="127" spans="1:29" s="2" customFormat="1" ht="12.75" customHeight="1">
      <c r="A127" s="84" t="s">
        <v>216</v>
      </c>
      <c r="B127" s="86">
        <v>7.2930624</v>
      </c>
      <c r="C127" s="86">
        <v>10.15</v>
      </c>
      <c r="D127" s="230">
        <v>7.876</v>
      </c>
      <c r="E127" s="230">
        <v>6.789</v>
      </c>
      <c r="F127" s="189">
        <v>16.12</v>
      </c>
      <c r="G127" s="86">
        <f t="shared" si="6"/>
        <v>10858.71164241685</v>
      </c>
      <c r="H127" s="191">
        <f t="shared" si="7"/>
        <v>5.510000000000005</v>
      </c>
      <c r="I127" s="427">
        <f t="shared" si="8"/>
        <v>-22.087783004111206</v>
      </c>
      <c r="J127" s="228">
        <f t="shared" si="9"/>
        <v>-22.109591695370472</v>
      </c>
      <c r="K127" s="86">
        <v>13.1</v>
      </c>
      <c r="L127" s="86">
        <v>13.1</v>
      </c>
      <c r="M127" s="86">
        <v>5.91</v>
      </c>
      <c r="N127" s="86">
        <v>5.09</v>
      </c>
      <c r="O127" s="86">
        <v>14.86</v>
      </c>
      <c r="P127" s="86">
        <v>12.61</v>
      </c>
      <c r="Q127" s="86">
        <v>12.51</v>
      </c>
      <c r="R127" s="87">
        <v>22.14</v>
      </c>
      <c r="S127" s="87">
        <v>15.25</v>
      </c>
      <c r="T127" s="87" t="s">
        <v>823</v>
      </c>
      <c r="U127" s="87">
        <v>50.15</v>
      </c>
      <c r="V127" s="85" t="s">
        <v>210</v>
      </c>
      <c r="W127" s="85" t="s">
        <v>788</v>
      </c>
      <c r="X127" s="85" t="s">
        <v>863</v>
      </c>
      <c r="Y127" s="326">
        <v>514.0128187645257</v>
      </c>
      <c r="Z127" s="327">
        <v>2082.21</v>
      </c>
      <c r="AA127" s="326">
        <v>2116.9215086646277</v>
      </c>
      <c r="AB127" s="326">
        <f t="shared" si="11"/>
        <v>514.0128187645257</v>
      </c>
      <c r="AC127" s="334">
        <v>0.981</v>
      </c>
    </row>
    <row r="128" spans="1:29" s="2" customFormat="1" ht="12.75" customHeight="1">
      <c r="A128" s="84" t="s">
        <v>1221</v>
      </c>
      <c r="B128" s="86">
        <v>7.30202928</v>
      </c>
      <c r="C128" s="86">
        <v>9.52</v>
      </c>
      <c r="D128" s="230">
        <v>7.263</v>
      </c>
      <c r="E128" s="230">
        <v>6.069</v>
      </c>
      <c r="F128" s="189">
        <v>15.34</v>
      </c>
      <c r="G128" s="86">
        <f t="shared" si="6"/>
        <v>10729.539607505376</v>
      </c>
      <c r="H128" s="191">
        <f t="shared" si="7"/>
        <v>3.6400000000000023</v>
      </c>
      <c r="I128" s="427">
        <f t="shared" si="8"/>
        <v>-22.815810872772662</v>
      </c>
      <c r="J128" s="228">
        <f t="shared" si="9"/>
        <v>-22.837881451034928</v>
      </c>
      <c r="K128" s="86">
        <v>13.29</v>
      </c>
      <c r="L128" s="86">
        <v>13.28</v>
      </c>
      <c r="M128" s="86">
        <v>6.07</v>
      </c>
      <c r="N128" s="86">
        <v>5.27</v>
      </c>
      <c r="O128" s="86">
        <v>15.04</v>
      </c>
      <c r="P128" s="86">
        <v>12.81</v>
      </c>
      <c r="Q128" s="86">
        <v>12.71</v>
      </c>
      <c r="R128" s="87">
        <v>19.52</v>
      </c>
      <c r="S128" s="87">
        <v>17.9</v>
      </c>
      <c r="T128" s="87" t="s">
        <v>823</v>
      </c>
      <c r="U128" s="87">
        <v>24.87</v>
      </c>
      <c r="V128" s="85" t="s">
        <v>151</v>
      </c>
      <c r="W128" s="85" t="s">
        <v>110</v>
      </c>
      <c r="X128" s="85" t="s">
        <v>872</v>
      </c>
      <c r="Y128" s="326">
        <v>494.9468719918091</v>
      </c>
      <c r="Z128" s="327">
        <v>2078.72</v>
      </c>
      <c r="AA128" s="326">
        <v>2101.4569073893003</v>
      </c>
      <c r="AB128" s="326">
        <f t="shared" si="11"/>
        <v>494.9468719918091</v>
      </c>
      <c r="AC128" s="334">
        <v>0.987448275862069</v>
      </c>
    </row>
    <row r="129" spans="1:29" s="2" customFormat="1" ht="11.25" customHeight="1">
      <c r="A129" s="84" t="s">
        <v>107</v>
      </c>
      <c r="B129" s="86">
        <v>7.34088576</v>
      </c>
      <c r="C129" s="86">
        <v>10.28</v>
      </c>
      <c r="D129" s="230">
        <v>8.656</v>
      </c>
      <c r="E129" s="230">
        <v>7.649</v>
      </c>
      <c r="F129" s="189">
        <v>16.25</v>
      </c>
      <c r="G129" s="86">
        <f t="shared" si="6"/>
        <v>18812.3026133739</v>
      </c>
      <c r="H129" s="191">
        <f t="shared" si="7"/>
        <v>4.919999999999995</v>
      </c>
      <c r="I129" s="427">
        <f t="shared" si="8"/>
        <v>-24.34441956160657</v>
      </c>
      <c r="J129" s="228">
        <f t="shared" si="9"/>
        <v>-24.357021188175246</v>
      </c>
      <c r="K129" s="86">
        <v>13.23</v>
      </c>
      <c r="L129" s="86">
        <v>13.23</v>
      </c>
      <c r="M129" s="86">
        <v>6.49</v>
      </c>
      <c r="N129" s="86">
        <v>5.74</v>
      </c>
      <c r="O129" s="86">
        <v>14.73</v>
      </c>
      <c r="P129" s="86">
        <v>12.67</v>
      </c>
      <c r="Q129" s="86">
        <v>12.36</v>
      </c>
      <c r="R129" s="87">
        <v>12.07</v>
      </c>
      <c r="S129" s="87">
        <v>10.14</v>
      </c>
      <c r="T129" s="87" t="s">
        <v>823</v>
      </c>
      <c r="U129" s="87">
        <v>15.22</v>
      </c>
      <c r="V129" s="85" t="s">
        <v>450</v>
      </c>
      <c r="W129" s="85" t="s">
        <v>110</v>
      </c>
      <c r="X129" s="85" t="s">
        <v>872</v>
      </c>
      <c r="Y129" s="326">
        <v>1278.7246931360598</v>
      </c>
      <c r="Z129" s="327">
        <v>2695.67</v>
      </c>
      <c r="AA129" s="326">
        <v>2737.1878069313875</v>
      </c>
      <c r="AB129" s="326">
        <f t="shared" si="11"/>
        <v>1278.7246931360598</v>
      </c>
      <c r="AC129" s="334">
        <v>0.9830344827586207</v>
      </c>
    </row>
    <row r="130" spans="1:29" s="2" customFormat="1" ht="12.75" customHeight="1">
      <c r="A130" s="84" t="s">
        <v>767</v>
      </c>
      <c r="B130" s="86">
        <v>7.4126208</v>
      </c>
      <c r="C130" s="86">
        <v>10.05</v>
      </c>
      <c r="D130" s="230">
        <v>7.729</v>
      </c>
      <c r="E130" s="230">
        <v>6.516</v>
      </c>
      <c r="F130" s="189">
        <v>16</v>
      </c>
      <c r="G130" s="86">
        <f t="shared" si="6"/>
        <v>9625.056879411852</v>
      </c>
      <c r="H130" s="191">
        <f t="shared" si="7"/>
        <v>3.3999999999999875</v>
      </c>
      <c r="I130" s="427">
        <f t="shared" si="8"/>
        <v>-21.68403304657599</v>
      </c>
      <c r="J130" s="228">
        <f t="shared" si="9"/>
        <v>-21.708629081938838</v>
      </c>
      <c r="K130" s="86">
        <v>12.99</v>
      </c>
      <c r="L130" s="86">
        <v>12.99</v>
      </c>
      <c r="M130" s="86">
        <v>5.7975</v>
      </c>
      <c r="N130" s="86">
        <v>4.89</v>
      </c>
      <c r="O130" s="86">
        <v>14.79</v>
      </c>
      <c r="P130" s="86">
        <v>12.51</v>
      </c>
      <c r="Q130" s="86">
        <v>12.45</v>
      </c>
      <c r="R130" s="87">
        <v>24.1</v>
      </c>
      <c r="S130" s="87">
        <v>17.4</v>
      </c>
      <c r="T130" s="87" t="s">
        <v>823</v>
      </c>
      <c r="U130" s="87">
        <v>49.5</v>
      </c>
      <c r="V130" s="85" t="s">
        <v>211</v>
      </c>
      <c r="W130" s="85" t="s">
        <v>796</v>
      </c>
      <c r="X130" s="85" t="s">
        <v>863</v>
      </c>
      <c r="Y130" s="326">
        <v>388.1866759950983</v>
      </c>
      <c r="Z130" s="327">
        <v>1994.64</v>
      </c>
      <c r="AA130" s="326">
        <v>2014.8625261688765</v>
      </c>
      <c r="AB130" s="326">
        <f t="shared" si="11"/>
        <v>388.1866759950983</v>
      </c>
      <c r="AC130" s="334">
        <v>0.9882758620689656</v>
      </c>
    </row>
    <row r="131" spans="1:29" s="2" customFormat="1" ht="12.75" customHeight="1">
      <c r="A131" s="84" t="s">
        <v>541</v>
      </c>
      <c r="B131" s="86">
        <v>7.651737600000001</v>
      </c>
      <c r="C131" s="86">
        <v>9.76</v>
      </c>
      <c r="D131" s="230">
        <v>7.465</v>
      </c>
      <c r="E131" s="230">
        <v>6.284</v>
      </c>
      <c r="F131" s="189">
        <v>15.51</v>
      </c>
      <c r="G131" s="86">
        <f t="shared" si="6"/>
        <v>11406.38916046809</v>
      </c>
      <c r="H131" s="191">
        <f t="shared" si="7"/>
        <v>3.2399999999999887</v>
      </c>
      <c r="I131" s="427">
        <f t="shared" si="8"/>
        <v>-22.91148184657531</v>
      </c>
      <c r="J131" s="228">
        <f t="shared" si="9"/>
        <v>-22.93224589318012</v>
      </c>
      <c r="K131" s="86">
        <v>12.63</v>
      </c>
      <c r="L131" s="86">
        <v>12.56</v>
      </c>
      <c r="M131" s="86">
        <v>5.6</v>
      </c>
      <c r="N131" s="86">
        <v>4.71</v>
      </c>
      <c r="O131" s="86">
        <v>14.14</v>
      </c>
      <c r="P131" s="86">
        <v>12.16</v>
      </c>
      <c r="Q131" s="86">
        <v>11.94</v>
      </c>
      <c r="R131" s="87">
        <v>14.48</v>
      </c>
      <c r="S131" s="87">
        <v>18.85</v>
      </c>
      <c r="T131" s="87" t="s">
        <v>823</v>
      </c>
      <c r="U131" s="87">
        <v>14.82</v>
      </c>
      <c r="V131" s="85" t="s">
        <v>377</v>
      </c>
      <c r="W131" s="85" t="s">
        <v>549</v>
      </c>
      <c r="X131" s="85" t="s">
        <v>872</v>
      </c>
      <c r="Y131" s="326">
        <v>558.4235873291369</v>
      </c>
      <c r="Z131" s="327">
        <v>2132.13</v>
      </c>
      <c r="AA131" s="326">
        <v>2152.943576509974</v>
      </c>
      <c r="AB131" s="326">
        <f t="shared" si="11"/>
        <v>558.4235873291369</v>
      </c>
      <c r="AC131" s="334">
        <v>0.9888275862068966</v>
      </c>
    </row>
    <row r="132" spans="1:29" s="2" customFormat="1" ht="12.75" customHeight="1">
      <c r="A132" s="84" t="s">
        <v>220</v>
      </c>
      <c r="B132" s="86">
        <v>7.7115168</v>
      </c>
      <c r="C132" s="86">
        <v>10.17</v>
      </c>
      <c r="D132" s="230">
        <v>8.119</v>
      </c>
      <c r="E132" s="230">
        <v>7.072</v>
      </c>
      <c r="F132" s="189">
        <v>16.14</v>
      </c>
      <c r="G132" s="86">
        <f t="shared" si="6"/>
        <v>13828.390164073962</v>
      </c>
      <c r="H132" s="191">
        <f t="shared" si="7"/>
        <v>3.149999999999995</v>
      </c>
      <c r="I132" s="427">
        <f t="shared" si="8"/>
        <v>-23.11771624537848</v>
      </c>
      <c r="J132" s="228">
        <f t="shared" si="9"/>
        <v>-23.13485069531408</v>
      </c>
      <c r="K132" s="86">
        <v>13.12</v>
      </c>
      <c r="L132" s="86">
        <v>13.11</v>
      </c>
      <c r="M132" s="86">
        <v>6.09</v>
      </c>
      <c r="N132" s="86">
        <v>5.3</v>
      </c>
      <c r="O132" s="86">
        <v>14.57</v>
      </c>
      <c r="P132" s="86">
        <v>12.58</v>
      </c>
      <c r="Q132" s="86">
        <v>12.27</v>
      </c>
      <c r="R132" s="87">
        <v>19.68</v>
      </c>
      <c r="S132" s="87">
        <v>11.21</v>
      </c>
      <c r="T132" s="87" t="s">
        <v>823</v>
      </c>
      <c r="U132" s="87">
        <v>48.21</v>
      </c>
      <c r="V132" s="85" t="s">
        <v>151</v>
      </c>
      <c r="W132" s="85" t="s">
        <v>797</v>
      </c>
      <c r="X132" s="85" t="s">
        <v>872</v>
      </c>
      <c r="Y132" s="326">
        <v>790.1594311182515</v>
      </c>
      <c r="Z132" s="327">
        <v>2318.63</v>
      </c>
      <c r="AA132" s="326">
        <v>2340.907094300157</v>
      </c>
      <c r="AB132" s="326">
        <f t="shared" si="11"/>
        <v>790.1594311182515</v>
      </c>
      <c r="AC132" s="334">
        <v>0.9891379310344828</v>
      </c>
    </row>
    <row r="133" spans="1:29" s="2" customFormat="1" ht="12.75" customHeight="1">
      <c r="A133" s="84" t="s">
        <v>846</v>
      </c>
      <c r="B133" s="86">
        <v>7.771296</v>
      </c>
      <c r="C133" s="86">
        <v>10.27</v>
      </c>
      <c r="D133" s="230">
        <v>7.94</v>
      </c>
      <c r="E133" s="230">
        <v>6.87</v>
      </c>
      <c r="F133" s="189">
        <v>16.21</v>
      </c>
      <c r="G133" s="86">
        <f t="shared" si="6"/>
        <v>11323.013905889618</v>
      </c>
      <c r="H133" s="191">
        <f t="shared" si="7"/>
        <v>2.2499999999999964</v>
      </c>
      <c r="I133" s="427">
        <f t="shared" si="8"/>
        <v>-22.179620406755717</v>
      </c>
      <c r="J133" s="228">
        <f t="shared" si="9"/>
        <v>-22.20053697859889</v>
      </c>
      <c r="K133" s="86">
        <v>13.2</v>
      </c>
      <c r="L133" s="86">
        <v>13.19</v>
      </c>
      <c r="M133" s="86">
        <v>5.96</v>
      </c>
      <c r="N133" s="86">
        <v>5.15</v>
      </c>
      <c r="O133" s="86">
        <v>14.82</v>
      </c>
      <c r="P133" s="86">
        <v>12.68</v>
      </c>
      <c r="Q133" s="86">
        <v>12.59</v>
      </c>
      <c r="R133" s="87">
        <v>18.2</v>
      </c>
      <c r="S133" s="87">
        <v>14.3</v>
      </c>
      <c r="T133" s="87" t="s">
        <v>823</v>
      </c>
      <c r="U133" s="87">
        <v>50.6</v>
      </c>
      <c r="V133" s="85" t="s">
        <v>158</v>
      </c>
      <c r="W133" s="85" t="s">
        <v>797</v>
      </c>
      <c r="X133" s="85" t="s">
        <v>872</v>
      </c>
      <c r="Y133" s="326">
        <v>546.7939967359947</v>
      </c>
      <c r="Z133" s="327">
        <v>2129.13</v>
      </c>
      <c r="AA133" s="326">
        <v>2143.5106863596875</v>
      </c>
      <c r="AB133" s="326">
        <f t="shared" si="11"/>
        <v>546.7939967359947</v>
      </c>
      <c r="AC133" s="334">
        <v>0.9922413793103448</v>
      </c>
    </row>
    <row r="134" spans="1:29" s="2" customFormat="1" ht="12.75" customHeight="1">
      <c r="A134" s="84" t="s">
        <v>267</v>
      </c>
      <c r="B134" s="86">
        <v>7.831075200000001</v>
      </c>
      <c r="C134" s="86">
        <v>9.94</v>
      </c>
      <c r="D134" s="230">
        <v>7.827</v>
      </c>
      <c r="E134" s="230">
        <v>6.757</v>
      </c>
      <c r="F134" s="189">
        <v>15.75</v>
      </c>
      <c r="G134" s="86">
        <f t="shared" si="6"/>
        <v>14122.199997720958</v>
      </c>
      <c r="H134" s="191">
        <f t="shared" si="7"/>
        <v>3.480000000000003</v>
      </c>
      <c r="I134" s="427">
        <f t="shared" si="8"/>
        <v>-23.599023576538436</v>
      </c>
      <c r="J134" s="228">
        <f t="shared" si="9"/>
        <v>-23.61580223504223</v>
      </c>
      <c r="K134" s="86">
        <v>12.83</v>
      </c>
      <c r="L134" s="86">
        <v>12.74</v>
      </c>
      <c r="M134" s="86">
        <v>5.87</v>
      </c>
      <c r="N134" s="86">
        <v>5.07</v>
      </c>
      <c r="O134" s="86">
        <v>14.22</v>
      </c>
      <c r="P134" s="86">
        <v>12.35</v>
      </c>
      <c r="Q134" s="86">
        <v>12.07</v>
      </c>
      <c r="R134" s="87">
        <v>16.91</v>
      </c>
      <c r="S134" s="87">
        <v>12.88</v>
      </c>
      <c r="T134" s="87" t="s">
        <v>823</v>
      </c>
      <c r="U134" s="87" t="s">
        <v>647</v>
      </c>
      <c r="V134" s="85" t="s">
        <v>160</v>
      </c>
      <c r="W134" s="85" t="s">
        <v>645</v>
      </c>
      <c r="X134" s="85" t="s">
        <v>872</v>
      </c>
      <c r="Y134" s="326">
        <v>819.8380564615383</v>
      </c>
      <c r="Z134" s="327">
        <v>2340.08</v>
      </c>
      <c r="AA134" s="326">
        <v>2364.97975708502</v>
      </c>
      <c r="AB134" s="326">
        <f t="shared" si="11"/>
        <v>819.8380564615383</v>
      </c>
      <c r="AC134" s="334">
        <v>0.988</v>
      </c>
    </row>
    <row r="135" spans="1:29" s="2" customFormat="1" ht="12.75" customHeight="1">
      <c r="A135" s="84" t="s">
        <v>906</v>
      </c>
      <c r="B135" s="86">
        <v>7.950633600000001</v>
      </c>
      <c r="C135" s="86">
        <v>10.03</v>
      </c>
      <c r="D135" s="230">
        <v>7.78</v>
      </c>
      <c r="E135" s="230">
        <v>6.68</v>
      </c>
      <c r="F135" s="189">
        <v>15.89</v>
      </c>
      <c r="G135" s="86">
        <f t="shared" si="6"/>
        <v>11950.188434766664</v>
      </c>
      <c r="H135" s="191">
        <f t="shared" si="7"/>
        <v>3.520000000000011</v>
      </c>
      <c r="I135" s="427">
        <f t="shared" si="8"/>
        <v>-22.733747534460093</v>
      </c>
      <c r="J135" s="228">
        <f t="shared" si="9"/>
        <v>-22.753568855657434</v>
      </c>
      <c r="K135" s="86">
        <v>12.94</v>
      </c>
      <c r="L135" s="86">
        <v>12.87</v>
      </c>
      <c r="M135" s="86">
        <v>5.84</v>
      </c>
      <c r="N135" s="86">
        <v>5.01</v>
      </c>
      <c r="O135" s="86">
        <v>14.34</v>
      </c>
      <c r="P135" s="86">
        <v>12.42</v>
      </c>
      <c r="Q135" s="86">
        <v>12.17</v>
      </c>
      <c r="R135" s="87">
        <v>17.07</v>
      </c>
      <c r="S135" s="87">
        <v>13.72</v>
      </c>
      <c r="T135" s="87" t="s">
        <v>823</v>
      </c>
      <c r="U135" s="87">
        <v>51.5</v>
      </c>
      <c r="V135" s="85" t="s">
        <v>158</v>
      </c>
      <c r="W135" s="85" t="s">
        <v>797</v>
      </c>
      <c r="X135" s="85" t="s">
        <v>872</v>
      </c>
      <c r="Y135" s="326">
        <v>611.637762687252</v>
      </c>
      <c r="Z135" s="327">
        <v>2172.97</v>
      </c>
      <c r="AA135" s="326">
        <v>2196.106185423066</v>
      </c>
      <c r="AB135" s="326">
        <f t="shared" si="11"/>
        <v>611.637762687252</v>
      </c>
      <c r="AC135" s="334">
        <v>0.9878620689655172</v>
      </c>
    </row>
    <row r="136" spans="1:29" s="2" customFormat="1" ht="12.75" customHeight="1">
      <c r="A136" s="84" t="s">
        <v>221</v>
      </c>
      <c r="B136" s="86">
        <v>7.950633600000001</v>
      </c>
      <c r="C136" s="86">
        <v>10.17</v>
      </c>
      <c r="D136" s="230">
        <v>7.91</v>
      </c>
      <c r="E136" s="230">
        <v>6.818</v>
      </c>
      <c r="F136" s="189">
        <v>16.04</v>
      </c>
      <c r="G136" s="86">
        <f t="shared" si="6"/>
        <v>11567.792790071067</v>
      </c>
      <c r="H136" s="191">
        <f t="shared" si="7"/>
        <v>7.020000000000001</v>
      </c>
      <c r="I136" s="427">
        <f t="shared" si="8"/>
        <v>-22.44250500651121</v>
      </c>
      <c r="J136" s="228">
        <f t="shared" si="9"/>
        <v>-22.462980017438277</v>
      </c>
      <c r="K136" s="86">
        <v>13.08</v>
      </c>
      <c r="L136" s="86">
        <v>13.04</v>
      </c>
      <c r="M136" s="86">
        <v>5.9325</v>
      </c>
      <c r="N136" s="86">
        <v>5.115</v>
      </c>
      <c r="O136" s="86">
        <v>14.82</v>
      </c>
      <c r="P136" s="86">
        <v>12.62</v>
      </c>
      <c r="Q136" s="86">
        <v>12.5</v>
      </c>
      <c r="R136" s="87">
        <v>16.92</v>
      </c>
      <c r="S136" s="87">
        <v>19.71</v>
      </c>
      <c r="T136" s="87" t="s">
        <v>823</v>
      </c>
      <c r="U136" s="87">
        <v>202.1</v>
      </c>
      <c r="V136" s="85" t="s">
        <v>206</v>
      </c>
      <c r="W136" s="85" t="s">
        <v>798</v>
      </c>
      <c r="X136" s="85" t="s">
        <v>863</v>
      </c>
      <c r="Y136" s="326">
        <v>588.3328797503992</v>
      </c>
      <c r="Z136" s="327">
        <v>2131.52</v>
      </c>
      <c r="AA136" s="326">
        <v>2177.2033359248003</v>
      </c>
      <c r="AB136" s="326">
        <f t="shared" si="11"/>
        <v>588.3328797503992</v>
      </c>
      <c r="AC136" s="334">
        <v>0.9757931034482759</v>
      </c>
    </row>
    <row r="137" spans="1:29" s="2" customFormat="1" ht="12.75" customHeight="1">
      <c r="A137" s="84" t="s">
        <v>574</v>
      </c>
      <c r="B137" s="86">
        <v>8.010412800000001</v>
      </c>
      <c r="C137" s="86">
        <v>10.39</v>
      </c>
      <c r="D137" s="230">
        <v>8.38</v>
      </c>
      <c r="E137" s="230">
        <v>7.38</v>
      </c>
      <c r="F137" s="189">
        <v>16.32</v>
      </c>
      <c r="G137" s="86">
        <f t="shared" si="6"/>
        <v>16454.80709770494</v>
      </c>
      <c r="H137" s="191">
        <f t="shared" si="7"/>
        <v>5.120000000000001</v>
      </c>
      <c r="I137" s="427">
        <f t="shared" si="8"/>
        <v>-23.692927953576273</v>
      </c>
      <c r="J137" s="228">
        <f t="shared" si="9"/>
        <v>-23.707332035974552</v>
      </c>
      <c r="K137" s="86">
        <v>13.33</v>
      </c>
      <c r="L137" s="86">
        <v>13.3</v>
      </c>
      <c r="M137" s="86">
        <v>6.29</v>
      </c>
      <c r="N137" s="86">
        <v>5.54</v>
      </c>
      <c r="O137" s="86">
        <v>14.9</v>
      </c>
      <c r="P137" s="86">
        <v>12.8</v>
      </c>
      <c r="Q137" s="86">
        <v>12.6</v>
      </c>
      <c r="R137" s="87">
        <v>12.63</v>
      </c>
      <c r="S137" s="87">
        <v>11.76</v>
      </c>
      <c r="T137" s="87" t="s">
        <v>823</v>
      </c>
      <c r="U137" s="87">
        <v>52.6</v>
      </c>
      <c r="V137" s="85" t="s">
        <v>410</v>
      </c>
      <c r="W137" s="85" t="s">
        <v>797</v>
      </c>
      <c r="X137" s="85" t="s">
        <v>872</v>
      </c>
      <c r="Y137" s="326">
        <v>1052.5269468982392</v>
      </c>
      <c r="Z137" s="327">
        <v>2513.75</v>
      </c>
      <c r="AA137" s="326">
        <v>2553.716301600674</v>
      </c>
      <c r="AB137" s="326">
        <f t="shared" si="11"/>
        <v>1052.5269468982392</v>
      </c>
      <c r="AC137" s="334">
        <v>0.9823448275862069</v>
      </c>
    </row>
    <row r="138" spans="1:29" s="2" customFormat="1" ht="12.75" customHeight="1">
      <c r="A138" s="84" t="s">
        <v>1033</v>
      </c>
      <c r="B138" s="86">
        <v>8.29137504</v>
      </c>
      <c r="C138" s="86">
        <v>10.68</v>
      </c>
      <c r="D138" s="230">
        <v>8.191</v>
      </c>
      <c r="E138" s="230">
        <v>7.152</v>
      </c>
      <c r="F138" s="189">
        <v>16.57</v>
      </c>
      <c r="G138" s="86">
        <f t="shared" si="6"/>
        <v>11315.03009577006</v>
      </c>
      <c r="H138" s="191">
        <f t="shared" si="7"/>
        <v>4.900000000000007</v>
      </c>
      <c r="I138" s="427">
        <f t="shared" si="8"/>
        <v>-21.816557134307814</v>
      </c>
      <c r="J138" s="228">
        <f t="shared" si="9"/>
        <v>-21.83748842923694</v>
      </c>
      <c r="K138" s="86">
        <v>13.59</v>
      </c>
      <c r="L138" s="86">
        <v>13.57</v>
      </c>
      <c r="M138" s="86">
        <v>6.14</v>
      </c>
      <c r="N138" s="86">
        <v>5.36</v>
      </c>
      <c r="O138" s="86">
        <v>15.32</v>
      </c>
      <c r="P138" s="86">
        <v>13.09</v>
      </c>
      <c r="Q138" s="86">
        <v>13.02</v>
      </c>
      <c r="R138" s="87">
        <v>24</v>
      </c>
      <c r="S138" s="87">
        <v>14.2</v>
      </c>
      <c r="T138" s="87" t="s">
        <v>823</v>
      </c>
      <c r="U138" s="87">
        <v>44.9</v>
      </c>
      <c r="V138" s="85" t="s">
        <v>1101</v>
      </c>
      <c r="W138" s="85" t="s">
        <v>788</v>
      </c>
      <c r="X138" s="85" t="s">
        <v>863</v>
      </c>
      <c r="Y138" s="326">
        <v>555.819827549825</v>
      </c>
      <c r="Z138" s="327">
        <v>2119.39</v>
      </c>
      <c r="AA138" s="326">
        <v>2150.8316380217466</v>
      </c>
      <c r="AB138" s="326">
        <f t="shared" si="11"/>
        <v>555.819827549825</v>
      </c>
      <c r="AC138" s="334">
        <v>0.983103448275862</v>
      </c>
    </row>
    <row r="139" spans="1:29" s="2" customFormat="1" ht="12.75" customHeight="1">
      <c r="A139" s="84" t="s">
        <v>222</v>
      </c>
      <c r="B139" s="86">
        <v>8.4886464</v>
      </c>
      <c r="C139" s="86">
        <v>8.11</v>
      </c>
      <c r="D139" s="230">
        <v>6.722</v>
      </c>
      <c r="E139" s="230">
        <v>5.43</v>
      </c>
      <c r="F139" s="189">
        <v>13.43</v>
      </c>
      <c r="G139" s="86">
        <f t="shared" si="6"/>
        <v>21927.89697344732</v>
      </c>
      <c r="H139" s="191">
        <f t="shared" si="7"/>
        <v>1.6299999999999881</v>
      </c>
      <c r="I139" s="427">
        <f t="shared" si="8"/>
        <v>-27.829969820367126</v>
      </c>
      <c r="J139" s="228">
        <f t="shared" si="9"/>
        <v>-27.84078318960713</v>
      </c>
      <c r="K139" s="86">
        <v>10.92</v>
      </c>
      <c r="L139" s="86">
        <v>10.58</v>
      </c>
      <c r="M139" s="86">
        <v>5.04</v>
      </c>
      <c r="N139" s="86">
        <v>4.07</v>
      </c>
      <c r="O139" s="86">
        <v>12.93</v>
      </c>
      <c r="P139" s="86">
        <v>10.62</v>
      </c>
      <c r="Q139" s="86">
        <v>10.71</v>
      </c>
      <c r="R139" s="87">
        <v>13.4</v>
      </c>
      <c r="S139" s="87">
        <v>13.36</v>
      </c>
      <c r="T139" s="87" t="s">
        <v>823</v>
      </c>
      <c r="U139" s="87">
        <v>41.8</v>
      </c>
      <c r="V139" s="85" t="s">
        <v>210</v>
      </c>
      <c r="W139" s="85" t="s">
        <v>1147</v>
      </c>
      <c r="X139" s="85" t="s">
        <v>872</v>
      </c>
      <c r="Y139" s="326">
        <v>1555.305802014684</v>
      </c>
      <c r="Z139" s="327">
        <v>2946.51</v>
      </c>
      <c r="AA139" s="326">
        <v>2961.525817526095</v>
      </c>
      <c r="AB139" s="326">
        <f t="shared" si="11"/>
        <v>1555.305802014684</v>
      </c>
      <c r="AC139" s="334">
        <v>0.9943793103448276</v>
      </c>
    </row>
    <row r="140" spans="1:29" s="234" customFormat="1" ht="12.75" customHeight="1">
      <c r="A140" s="129" t="s">
        <v>995</v>
      </c>
      <c r="B140" s="230">
        <v>8.5</v>
      </c>
      <c r="C140" s="230">
        <v>10.44</v>
      </c>
      <c r="D140" s="230">
        <v>8.34</v>
      </c>
      <c r="E140" s="230">
        <v>7.263</v>
      </c>
      <c r="F140" s="231">
        <v>16.43</v>
      </c>
      <c r="G140" s="86">
        <f aca="true" t="shared" si="12" ref="G140:G203">(Y140/9000*M$6+(1-Y140/9000)*F$6)*AC140+290*(1-AC140)</f>
        <v>12156.292696103636</v>
      </c>
      <c r="H140" s="191">
        <f t="shared" si="7"/>
        <v>6.7149999999999865</v>
      </c>
      <c r="I140" s="427">
        <f t="shared" si="8"/>
        <v>-22.268011483651556</v>
      </c>
      <c r="J140" s="228">
        <f t="shared" si="9"/>
        <v>-22.287497496398814</v>
      </c>
      <c r="K140" s="230">
        <v>13.42</v>
      </c>
      <c r="L140" s="230">
        <v>13.42</v>
      </c>
      <c r="M140" s="230">
        <v>6.255</v>
      </c>
      <c r="N140" s="230">
        <v>5.445</v>
      </c>
      <c r="O140" s="230">
        <v>15.29</v>
      </c>
      <c r="P140" s="230">
        <v>12.96</v>
      </c>
      <c r="Q140" s="230">
        <v>12.87</v>
      </c>
      <c r="R140" s="232">
        <v>24.2</v>
      </c>
      <c r="S140" s="232">
        <v>13.5</v>
      </c>
      <c r="T140" s="232" t="s">
        <v>823</v>
      </c>
      <c r="U140" s="232">
        <v>49.04</v>
      </c>
      <c r="V140" s="233" t="s">
        <v>178</v>
      </c>
      <c r="W140" s="233" t="s">
        <v>799</v>
      </c>
      <c r="X140" s="233" t="s">
        <v>863</v>
      </c>
      <c r="Y140" s="330">
        <v>644.2517517185097</v>
      </c>
      <c r="Z140" s="332">
        <v>2177.811</v>
      </c>
      <c r="AA140" s="330">
        <v>2222.5597543110293</v>
      </c>
      <c r="AB140" s="330">
        <f t="shared" si="11"/>
        <v>644.2517517185097</v>
      </c>
      <c r="AC140" s="364">
        <v>0.9768448275862069</v>
      </c>
    </row>
    <row r="141" spans="1:29" s="234" customFormat="1" ht="12.75" customHeight="1">
      <c r="A141" s="129" t="s">
        <v>996</v>
      </c>
      <c r="B141" s="230">
        <v>8.55</v>
      </c>
      <c r="C141" s="230">
        <v>10.45</v>
      </c>
      <c r="D141" s="230">
        <v>8.302</v>
      </c>
      <c r="E141" s="230">
        <v>7.235</v>
      </c>
      <c r="F141" s="231">
        <v>16.43</v>
      </c>
      <c r="G141" s="86">
        <f t="shared" si="12"/>
        <v>12040.895350384159</v>
      </c>
      <c r="H141" s="191">
        <f t="shared" si="7"/>
        <v>5.771000000000008</v>
      </c>
      <c r="I141" s="427">
        <f t="shared" si="8"/>
        <v>-22.226587818780963</v>
      </c>
      <c r="J141" s="228">
        <f t="shared" si="9"/>
        <v>-22.246260158946853</v>
      </c>
      <c r="K141" s="230">
        <v>13.42</v>
      </c>
      <c r="L141" s="230">
        <v>13.43</v>
      </c>
      <c r="M141" s="230">
        <v>6.2265</v>
      </c>
      <c r="N141" s="230">
        <v>5.4265</v>
      </c>
      <c r="O141" s="230">
        <v>15.32</v>
      </c>
      <c r="P141" s="230">
        <v>12.97</v>
      </c>
      <c r="Q141" s="230">
        <v>12.9</v>
      </c>
      <c r="R141" s="232">
        <v>26.14</v>
      </c>
      <c r="S141" s="232">
        <v>14.03</v>
      </c>
      <c r="T141" s="232" t="s">
        <v>823</v>
      </c>
      <c r="U141" s="232">
        <v>49.04</v>
      </c>
      <c r="V141" s="233" t="s">
        <v>1095</v>
      </c>
      <c r="W141" s="233" t="s">
        <v>799</v>
      </c>
      <c r="X141" s="233" t="s">
        <v>863</v>
      </c>
      <c r="Y141" s="330">
        <v>629.2689039417842</v>
      </c>
      <c r="Z141" s="332">
        <v>2177.811</v>
      </c>
      <c r="AA141" s="330">
        <v>2210.407</v>
      </c>
      <c r="AB141" s="330">
        <f t="shared" si="11"/>
        <v>629.2689039417842</v>
      </c>
      <c r="AC141" s="364">
        <v>0.9801</v>
      </c>
    </row>
    <row r="142" spans="1:29" s="2" customFormat="1" ht="12.75" customHeight="1">
      <c r="A142" s="84" t="s">
        <v>89</v>
      </c>
      <c r="B142" s="86">
        <v>8.693091264</v>
      </c>
      <c r="C142" s="86">
        <v>10.68</v>
      </c>
      <c r="D142" s="230">
        <v>8.417</v>
      </c>
      <c r="E142" s="230">
        <v>7.41</v>
      </c>
      <c r="F142" s="189">
        <v>16.64</v>
      </c>
      <c r="G142" s="86">
        <f t="shared" si="12"/>
        <v>12133.438956206297</v>
      </c>
      <c r="H142" s="191">
        <f aca="true" t="shared" si="13" ref="H142:H205">290*(1-AC142)</f>
        <v>4.369999999999992</v>
      </c>
      <c r="I142" s="427">
        <f aca="true" t="shared" si="14" ref="I142:I205">F142+2.15-10*LOG((Y142/9000*M$6+(1-Y142/9000)*F$6)*AC142+290*(1-AC142))</f>
        <v>-22.049839095253738</v>
      </c>
      <c r="J142" s="228">
        <f aca="true" t="shared" si="15" ref="J142:J205">F142+2.15-10*LOG((Y142/9000*M$6+(1-Y142/9000)*F$6)*AC142+290*(10^(0.1*R$6)-1)+290*(1-AC142))</f>
        <v>-22.06936172819036</v>
      </c>
      <c r="K142" s="86">
        <v>13.62</v>
      </c>
      <c r="L142" s="86">
        <v>13.61</v>
      </c>
      <c r="M142" s="86">
        <v>6.6315</v>
      </c>
      <c r="N142" s="86">
        <v>5.5575</v>
      </c>
      <c r="O142" s="86">
        <v>15.37</v>
      </c>
      <c r="P142" s="86">
        <v>13.21</v>
      </c>
      <c r="Q142" s="86">
        <v>12.88</v>
      </c>
      <c r="R142" s="87">
        <v>15.94</v>
      </c>
      <c r="S142" s="87">
        <v>13.5</v>
      </c>
      <c r="T142" s="87" t="s">
        <v>823</v>
      </c>
      <c r="U142" s="87">
        <v>201.47</v>
      </c>
      <c r="V142" s="85" t="s">
        <v>190</v>
      </c>
      <c r="W142" s="85" t="s">
        <v>798</v>
      </c>
      <c r="X142" s="85" t="s">
        <v>863</v>
      </c>
      <c r="Y142" s="326">
        <v>632.6004662839787</v>
      </c>
      <c r="Z142" s="327">
        <v>2184.13</v>
      </c>
      <c r="AA142" s="326">
        <v>2213.109267233834</v>
      </c>
      <c r="AB142" s="326">
        <f t="shared" si="11"/>
        <v>632.6004662839787</v>
      </c>
      <c r="AC142" s="334">
        <v>0.9849310344827586</v>
      </c>
    </row>
    <row r="143" spans="1:29" s="2" customFormat="1" ht="12.75" customHeight="1">
      <c r="A143" s="84" t="s">
        <v>1228</v>
      </c>
      <c r="B143" s="86">
        <v>8.9071008</v>
      </c>
      <c r="C143" s="86">
        <v>10.58</v>
      </c>
      <c r="D143" s="230">
        <v>8.2</v>
      </c>
      <c r="E143" s="230">
        <v>7.18</v>
      </c>
      <c r="F143" s="189">
        <v>16.49</v>
      </c>
      <c r="G143" s="86">
        <f t="shared" si="12"/>
        <v>11349.46482037531</v>
      </c>
      <c r="H143" s="191">
        <f t="shared" si="13"/>
        <v>4.060000000000004</v>
      </c>
      <c r="I143" s="427">
        <f t="shared" si="14"/>
        <v>-21.909753830236166</v>
      </c>
      <c r="J143" s="228">
        <f t="shared" si="15"/>
        <v>-21.930621771119906</v>
      </c>
      <c r="K143" s="86">
        <v>13.51</v>
      </c>
      <c r="L143" s="86">
        <v>13.48</v>
      </c>
      <c r="M143" s="86">
        <v>6.15</v>
      </c>
      <c r="N143" s="86">
        <v>5.39</v>
      </c>
      <c r="O143" s="86">
        <v>15.01</v>
      </c>
      <c r="P143" s="86">
        <v>12.99</v>
      </c>
      <c r="Q143" s="86">
        <v>12.76</v>
      </c>
      <c r="R143" s="87">
        <v>16.31</v>
      </c>
      <c r="S143" s="87">
        <v>14.62</v>
      </c>
      <c r="T143" s="87" t="s">
        <v>823</v>
      </c>
      <c r="U143" s="87">
        <v>49.56</v>
      </c>
      <c r="V143" s="85" t="s">
        <v>164</v>
      </c>
      <c r="W143" s="85" t="s">
        <v>797</v>
      </c>
      <c r="X143" s="85" t="s">
        <v>872</v>
      </c>
      <c r="Y143" s="326">
        <v>556.0073909990263</v>
      </c>
      <c r="Z143" s="327">
        <v>2124.93</v>
      </c>
      <c r="AA143" s="326">
        <v>2150.9837728194725</v>
      </c>
      <c r="AB143" s="326">
        <f t="shared" si="11"/>
        <v>556.0073909990263</v>
      </c>
      <c r="AC143" s="334">
        <v>0.986</v>
      </c>
    </row>
    <row r="144" spans="1:29" s="2" customFormat="1" ht="12.75" customHeight="1">
      <c r="A144" s="84" t="s">
        <v>223</v>
      </c>
      <c r="B144" s="86">
        <v>8.9071008</v>
      </c>
      <c r="C144" s="86">
        <v>10.62</v>
      </c>
      <c r="D144" s="230">
        <v>8.265</v>
      </c>
      <c r="E144" s="230">
        <v>7.235</v>
      </c>
      <c r="F144" s="189">
        <v>16.59</v>
      </c>
      <c r="G144" s="86">
        <f t="shared" si="12"/>
        <v>10712.014892342502</v>
      </c>
      <c r="H144" s="191">
        <f t="shared" si="13"/>
        <v>4.5699999999999985</v>
      </c>
      <c r="I144" s="427">
        <f t="shared" si="14"/>
        <v>-21.55871167780808</v>
      </c>
      <c r="J144" s="228">
        <f t="shared" si="15"/>
        <v>-21.580818271504132</v>
      </c>
      <c r="K144" s="86">
        <v>13.58</v>
      </c>
      <c r="L144" s="86">
        <v>13.58</v>
      </c>
      <c r="M144" s="86">
        <v>6.2</v>
      </c>
      <c r="N144" s="86">
        <v>5.43</v>
      </c>
      <c r="O144" s="86">
        <v>15.47</v>
      </c>
      <c r="P144" s="86">
        <v>13.08</v>
      </c>
      <c r="Q144" s="86">
        <v>13.15</v>
      </c>
      <c r="R144" s="87">
        <v>24.99</v>
      </c>
      <c r="S144" s="87">
        <v>14.86</v>
      </c>
      <c r="T144" s="87" t="s">
        <v>823</v>
      </c>
      <c r="U144" s="87">
        <v>49.12</v>
      </c>
      <c r="V144" s="85" t="s">
        <v>236</v>
      </c>
      <c r="W144" s="85" t="s">
        <v>788</v>
      </c>
      <c r="X144" s="85" t="s">
        <v>863</v>
      </c>
      <c r="Y144" s="326">
        <v>496.52410985017667</v>
      </c>
      <c r="Z144" s="327">
        <v>2074.17</v>
      </c>
      <c r="AA144" s="326">
        <v>2102.7362225414286</v>
      </c>
      <c r="AB144" s="326">
        <f t="shared" si="11"/>
        <v>496.52410985017667</v>
      </c>
      <c r="AC144" s="334">
        <v>0.9842413793103448</v>
      </c>
    </row>
    <row r="145" spans="1:29" s="2" customFormat="1" ht="12.75" customHeight="1">
      <c r="A145" s="84" t="s">
        <v>1041</v>
      </c>
      <c r="B145" s="86">
        <v>9.0864384</v>
      </c>
      <c r="C145" s="86">
        <v>10.89</v>
      </c>
      <c r="D145" s="230">
        <v>8.615</v>
      </c>
      <c r="E145" s="230">
        <v>7.587</v>
      </c>
      <c r="F145" s="189">
        <v>16.84</v>
      </c>
      <c r="G145" s="86">
        <f t="shared" si="12"/>
        <v>11789.06732662357</v>
      </c>
      <c r="H145" s="191">
        <f t="shared" si="13"/>
        <v>6.390000000000016</v>
      </c>
      <c r="I145" s="427">
        <f t="shared" si="14"/>
        <v>-21.72479447934528</v>
      </c>
      <c r="J145" s="228">
        <f t="shared" si="15"/>
        <v>-21.744886072749967</v>
      </c>
      <c r="K145" s="86">
        <v>13.84</v>
      </c>
      <c r="L145" s="86">
        <v>13.53</v>
      </c>
      <c r="M145" s="86">
        <v>6.465</v>
      </c>
      <c r="N145" s="86">
        <v>5.6925</v>
      </c>
      <c r="O145" s="86">
        <v>15.71</v>
      </c>
      <c r="P145" s="86">
        <v>13.38</v>
      </c>
      <c r="Q145" s="86">
        <v>13.3</v>
      </c>
      <c r="R145" s="87">
        <v>20.53</v>
      </c>
      <c r="S145" s="87">
        <v>16.21</v>
      </c>
      <c r="T145" s="87">
        <v>20.93</v>
      </c>
      <c r="U145" s="87">
        <v>51.71</v>
      </c>
      <c r="V145" s="85" t="s">
        <v>166</v>
      </c>
      <c r="W145" s="85" t="s">
        <v>797</v>
      </c>
      <c r="X145" s="85" t="s">
        <v>872</v>
      </c>
      <c r="Y145" s="326">
        <v>607.3438199498778</v>
      </c>
      <c r="Z145" s="327">
        <v>2150.7</v>
      </c>
      <c r="AA145" s="326">
        <v>2192.623320757378</v>
      </c>
      <c r="AB145" s="326">
        <f t="shared" si="11"/>
        <v>607.3438199498778</v>
      </c>
      <c r="AC145" s="334">
        <v>0.9779655172413793</v>
      </c>
    </row>
    <row r="146" spans="1:29" s="2" customFormat="1" ht="12.75" customHeight="1">
      <c r="A146" s="84" t="s">
        <v>617</v>
      </c>
      <c r="B146" s="86">
        <v>9.1462176</v>
      </c>
      <c r="C146" s="86">
        <v>10.67</v>
      </c>
      <c r="D146" s="230">
        <v>8.31</v>
      </c>
      <c r="E146" s="230">
        <v>7.29</v>
      </c>
      <c r="F146" s="189">
        <v>16.58</v>
      </c>
      <c r="G146" s="86">
        <f t="shared" si="12"/>
        <v>11802.748247749318</v>
      </c>
      <c r="H146" s="191">
        <f t="shared" si="13"/>
        <v>3.4200000000000075</v>
      </c>
      <c r="I146" s="427">
        <f t="shared" si="14"/>
        <v>-21.989831437352656</v>
      </c>
      <c r="J146" s="228">
        <f t="shared" si="15"/>
        <v>-22.009899795710872</v>
      </c>
      <c r="K146" s="86">
        <v>13.62</v>
      </c>
      <c r="L146" s="86">
        <v>13.56</v>
      </c>
      <c r="M146" s="86">
        <v>6.23</v>
      </c>
      <c r="N146" s="86">
        <v>5.47</v>
      </c>
      <c r="O146" s="86">
        <v>15</v>
      </c>
      <c r="P146" s="86">
        <v>13.06</v>
      </c>
      <c r="Q146" s="86">
        <v>12.8</v>
      </c>
      <c r="R146" s="87">
        <v>18.26</v>
      </c>
      <c r="S146" s="87">
        <v>12.8</v>
      </c>
      <c r="T146" s="87" t="s">
        <v>823</v>
      </c>
      <c r="U146" s="87">
        <v>85.7</v>
      </c>
      <c r="V146" s="85" t="s">
        <v>171</v>
      </c>
      <c r="W146" s="85" t="s">
        <v>799</v>
      </c>
      <c r="X146" s="85" t="s">
        <v>863</v>
      </c>
      <c r="Y146" s="326">
        <v>597.1067390237868</v>
      </c>
      <c r="Z146" s="327">
        <v>2161.98</v>
      </c>
      <c r="AA146" s="326">
        <v>2184.319910670668</v>
      </c>
      <c r="AB146" s="326">
        <f t="shared" si="11"/>
        <v>597.1067390237868</v>
      </c>
      <c r="AC146" s="334">
        <v>0.9882068965517241</v>
      </c>
    </row>
    <row r="147" spans="1:29" s="2" customFormat="1" ht="12.75" customHeight="1">
      <c r="A147" s="84" t="s">
        <v>99</v>
      </c>
      <c r="B147" s="86">
        <v>9.3255552</v>
      </c>
      <c r="C147" s="86">
        <v>10.89</v>
      </c>
      <c r="D147" s="230">
        <v>8.455</v>
      </c>
      <c r="E147" s="230">
        <v>7.45</v>
      </c>
      <c r="F147" s="189">
        <v>16.81</v>
      </c>
      <c r="G147" s="86">
        <f t="shared" si="12"/>
        <v>10916.278544629986</v>
      </c>
      <c r="H147" s="191">
        <f t="shared" si="13"/>
        <v>3.810000000000011</v>
      </c>
      <c r="I147" s="427">
        <f t="shared" si="14"/>
        <v>-21.420746087908586</v>
      </c>
      <c r="J147" s="228">
        <f t="shared" si="15"/>
        <v>-21.44244005798581</v>
      </c>
      <c r="K147" s="86">
        <v>13.83</v>
      </c>
      <c r="L147" s="86">
        <v>13.84</v>
      </c>
      <c r="M147" s="86">
        <v>6.345</v>
      </c>
      <c r="N147" s="86">
        <v>5.5875</v>
      </c>
      <c r="O147" s="86">
        <v>15.66</v>
      </c>
      <c r="P147" s="86">
        <v>13.37</v>
      </c>
      <c r="Q147" s="86">
        <v>13.27</v>
      </c>
      <c r="R147" s="87">
        <v>18.69</v>
      </c>
      <c r="S147" s="87">
        <v>18.69</v>
      </c>
      <c r="T147" s="87">
        <v>18.69</v>
      </c>
      <c r="U147" s="87">
        <v>202.7</v>
      </c>
      <c r="V147" s="85" t="s">
        <v>179</v>
      </c>
      <c r="W147" s="85" t="s">
        <v>798</v>
      </c>
      <c r="X147" s="85" t="s">
        <v>863</v>
      </c>
      <c r="Y147" s="326">
        <v>513.4761989778481</v>
      </c>
      <c r="Z147" s="327">
        <v>2092.49</v>
      </c>
      <c r="AA147" s="326">
        <v>2116.4862503930954</v>
      </c>
      <c r="AB147" s="326">
        <f aca="true" t="shared" si="16" ref="AB147:AB179">(AA147-1700)*1.232876712</f>
        <v>513.4761989778481</v>
      </c>
      <c r="AC147" s="334">
        <v>0.9868620689655172</v>
      </c>
    </row>
    <row r="148" spans="1:29" s="2" customFormat="1" ht="12.75" customHeight="1">
      <c r="A148" s="84" t="s">
        <v>224</v>
      </c>
      <c r="B148" s="86">
        <v>9.3255552</v>
      </c>
      <c r="C148" s="86">
        <v>10.9</v>
      </c>
      <c r="D148" s="230">
        <v>8.574</v>
      </c>
      <c r="E148" s="230">
        <v>7.587</v>
      </c>
      <c r="F148" s="189">
        <v>16.86</v>
      </c>
      <c r="G148" s="86">
        <f t="shared" si="12"/>
        <v>11706.507176441633</v>
      </c>
      <c r="H148" s="191">
        <f t="shared" si="13"/>
        <v>4.640000000000004</v>
      </c>
      <c r="I148" s="427">
        <f t="shared" si="14"/>
        <v>-21.67427335698074</v>
      </c>
      <c r="J148" s="228">
        <f t="shared" si="15"/>
        <v>-21.694506316804983</v>
      </c>
      <c r="K148" s="86">
        <v>13.85</v>
      </c>
      <c r="L148" s="86">
        <v>13.84</v>
      </c>
      <c r="M148" s="86">
        <v>6.43</v>
      </c>
      <c r="N148" s="86">
        <v>5.69</v>
      </c>
      <c r="O148" s="86">
        <v>15.49</v>
      </c>
      <c r="P148" s="86">
        <v>13.34</v>
      </c>
      <c r="Q148" s="86">
        <v>13.15</v>
      </c>
      <c r="R148" s="87">
        <v>20.11</v>
      </c>
      <c r="S148" s="87">
        <v>13.42</v>
      </c>
      <c r="T148" s="87" t="s">
        <v>823</v>
      </c>
      <c r="U148" s="87">
        <v>27.31</v>
      </c>
      <c r="V148" s="85" t="s">
        <v>160</v>
      </c>
      <c r="W148" s="85" t="s">
        <v>797</v>
      </c>
      <c r="X148" s="85" t="s">
        <v>872</v>
      </c>
      <c r="Y148" s="326">
        <v>592.5576343224394</v>
      </c>
      <c r="Z148" s="327">
        <v>2150.38</v>
      </c>
      <c r="AA148" s="326">
        <v>2180.6300813008133</v>
      </c>
      <c r="AB148" s="326">
        <f t="shared" si="16"/>
        <v>592.5576343224394</v>
      </c>
      <c r="AC148" s="334">
        <v>0.984</v>
      </c>
    </row>
    <row r="149" spans="1:29" s="2" customFormat="1" ht="12.75" customHeight="1">
      <c r="A149" s="84" t="s">
        <v>226</v>
      </c>
      <c r="B149" s="86">
        <v>9.3255552</v>
      </c>
      <c r="C149" s="86">
        <v>10.96</v>
      </c>
      <c r="D149" s="230">
        <v>8.534</v>
      </c>
      <c r="E149" s="230">
        <v>7.556</v>
      </c>
      <c r="F149" s="189">
        <v>16.91</v>
      </c>
      <c r="G149" s="86">
        <f t="shared" si="12"/>
        <v>10913.780220579132</v>
      </c>
      <c r="H149" s="191">
        <f t="shared" si="13"/>
        <v>5.450000000000009</v>
      </c>
      <c r="I149" s="427">
        <f t="shared" si="14"/>
        <v>-21.319752038038455</v>
      </c>
      <c r="J149" s="228">
        <f t="shared" si="15"/>
        <v>-21.341450961797488</v>
      </c>
      <c r="K149" s="86">
        <v>13.89</v>
      </c>
      <c r="L149" s="86">
        <v>13.89</v>
      </c>
      <c r="M149" s="86">
        <v>6.3975</v>
      </c>
      <c r="N149" s="86">
        <v>5.67</v>
      </c>
      <c r="O149" s="86">
        <v>15.53</v>
      </c>
      <c r="P149" s="86">
        <v>13.4</v>
      </c>
      <c r="Q149" s="86">
        <v>13.23</v>
      </c>
      <c r="R149" s="87">
        <v>20.48</v>
      </c>
      <c r="S149" s="87">
        <v>15.2</v>
      </c>
      <c r="T149" s="87">
        <v>20.48</v>
      </c>
      <c r="U149" s="87">
        <v>199.7</v>
      </c>
      <c r="V149" s="85" t="s">
        <v>173</v>
      </c>
      <c r="W149" s="85" t="s">
        <v>798</v>
      </c>
      <c r="X149" s="85" t="s">
        <v>863</v>
      </c>
      <c r="Y149" s="326">
        <v>519.1167017917977</v>
      </c>
      <c r="Z149" s="327">
        <v>2086.65</v>
      </c>
      <c r="AA149" s="326">
        <v>2121.0613248989634</v>
      </c>
      <c r="AB149" s="326">
        <f t="shared" si="16"/>
        <v>519.1167017917977</v>
      </c>
      <c r="AC149" s="334">
        <v>0.9812068965517241</v>
      </c>
    </row>
    <row r="150" spans="1:29" s="2" customFormat="1" ht="12.75" customHeight="1">
      <c r="A150" s="84" t="s">
        <v>1279</v>
      </c>
      <c r="B150" s="86">
        <v>9.3255552</v>
      </c>
      <c r="C150" s="86">
        <v>10.7</v>
      </c>
      <c r="D150" s="230">
        <v>8.119</v>
      </c>
      <c r="E150" s="230">
        <v>7.099</v>
      </c>
      <c r="F150" s="189">
        <v>16.62</v>
      </c>
      <c r="G150" s="86">
        <f t="shared" si="12"/>
        <v>9283.794645200333</v>
      </c>
      <c r="H150" s="191">
        <f t="shared" si="13"/>
        <v>5.169999999999987</v>
      </c>
      <c r="I150" s="427">
        <f t="shared" si="14"/>
        <v>-20.90725525424263</v>
      </c>
      <c r="J150" s="228">
        <f t="shared" si="15"/>
        <v>-20.93275276425258</v>
      </c>
      <c r="K150" s="86">
        <v>13.65</v>
      </c>
      <c r="L150" s="86">
        <v>13.65</v>
      </c>
      <c r="M150" s="86">
        <v>6.09</v>
      </c>
      <c r="N150" s="86">
        <v>5.325</v>
      </c>
      <c r="O150" s="86">
        <v>15.47</v>
      </c>
      <c r="P150" s="86">
        <v>13.18</v>
      </c>
      <c r="Q150" s="86">
        <v>13.12</v>
      </c>
      <c r="R150" s="87">
        <v>26.28</v>
      </c>
      <c r="S150" s="87">
        <v>17.7</v>
      </c>
      <c r="T150" s="87">
        <v>27.4</v>
      </c>
      <c r="U150" s="87">
        <v>49.46</v>
      </c>
      <c r="V150" s="85" t="s">
        <v>179</v>
      </c>
      <c r="W150" s="85" t="s">
        <v>788</v>
      </c>
      <c r="X150" s="85" t="s">
        <v>863</v>
      </c>
      <c r="Y150" s="326">
        <v>360.8191186379071</v>
      </c>
      <c r="Z150" s="327">
        <v>1962.31</v>
      </c>
      <c r="AA150" s="326">
        <v>1992.6643963065685</v>
      </c>
      <c r="AB150" s="326">
        <f t="shared" si="16"/>
        <v>360.8191186379071</v>
      </c>
      <c r="AC150" s="334">
        <v>0.9821724137931035</v>
      </c>
    </row>
    <row r="151" spans="1:29" s="2" customFormat="1" ht="12.75" customHeight="1">
      <c r="A151" s="84" t="s">
        <v>108</v>
      </c>
      <c r="B151" s="86">
        <v>9.37935648</v>
      </c>
      <c r="C151" s="86">
        <v>11.38</v>
      </c>
      <c r="D151" s="230">
        <v>9.419</v>
      </c>
      <c r="E151" s="230">
        <v>8.534</v>
      </c>
      <c r="F151" s="189">
        <v>17.38</v>
      </c>
      <c r="G151" s="86">
        <f t="shared" si="12"/>
        <v>14527.374952717722</v>
      </c>
      <c r="H151" s="191">
        <f t="shared" si="13"/>
        <v>7.61999999999999</v>
      </c>
      <c r="I151" s="427">
        <f t="shared" si="14"/>
        <v>-22.091871458503814</v>
      </c>
      <c r="J151" s="228">
        <f t="shared" si="15"/>
        <v>-22.108183030445563</v>
      </c>
      <c r="K151" s="86">
        <v>14.34</v>
      </c>
      <c r="L151" s="86">
        <v>14.38</v>
      </c>
      <c r="M151" s="86">
        <v>7.07</v>
      </c>
      <c r="N151" s="86">
        <v>6.4</v>
      </c>
      <c r="O151" s="86">
        <v>16.03</v>
      </c>
      <c r="P151" s="86">
        <v>13.8</v>
      </c>
      <c r="Q151" s="86">
        <v>13.64</v>
      </c>
      <c r="R151" s="87">
        <v>15.04</v>
      </c>
      <c r="S151" s="87">
        <v>12.36</v>
      </c>
      <c r="T151" s="87">
        <v>16.15</v>
      </c>
      <c r="U151" s="87">
        <v>30.36</v>
      </c>
      <c r="V151" s="85" t="s">
        <v>109</v>
      </c>
      <c r="W151" s="85" t="s">
        <v>110</v>
      </c>
      <c r="X151" s="85" t="s">
        <v>872</v>
      </c>
      <c r="Y151" s="326">
        <v>878.7291871911466</v>
      </c>
      <c r="Z151" s="327">
        <v>2356.97</v>
      </c>
      <c r="AA151" s="326">
        <v>2412.7470075784404</v>
      </c>
      <c r="AB151" s="326">
        <f t="shared" si="16"/>
        <v>878.7291871911466</v>
      </c>
      <c r="AC151" s="334">
        <v>0.9737241379310345</v>
      </c>
    </row>
    <row r="152" spans="1:29" s="2" customFormat="1" ht="12.75" customHeight="1">
      <c r="A152" s="84" t="s">
        <v>189</v>
      </c>
      <c r="B152" s="86">
        <v>9.385334400000001</v>
      </c>
      <c r="C152" s="86">
        <v>11.47</v>
      </c>
      <c r="D152" s="230">
        <v>9.37</v>
      </c>
      <c r="E152" s="230">
        <v>8.595</v>
      </c>
      <c r="F152" s="189">
        <v>17.42</v>
      </c>
      <c r="G152" s="86">
        <f t="shared" si="12"/>
        <v>13318.15116278422</v>
      </c>
      <c r="H152" s="191">
        <f t="shared" si="13"/>
        <v>4.919999999999995</v>
      </c>
      <c r="I152" s="427">
        <f t="shared" si="14"/>
        <v>-21.674439398845394</v>
      </c>
      <c r="J152" s="228">
        <f t="shared" si="15"/>
        <v>-21.692228953431417</v>
      </c>
      <c r="K152" s="86">
        <v>14.43</v>
      </c>
      <c r="L152" s="86">
        <v>14.39</v>
      </c>
      <c r="M152" s="86">
        <v>7.03</v>
      </c>
      <c r="N152" s="86">
        <v>6.45</v>
      </c>
      <c r="O152" s="86">
        <v>16.26</v>
      </c>
      <c r="P152" s="86">
        <v>13.93</v>
      </c>
      <c r="Q152" s="86">
        <v>13.81</v>
      </c>
      <c r="R152" s="87">
        <v>19.3</v>
      </c>
      <c r="S152" s="87">
        <v>12.7</v>
      </c>
      <c r="T152" s="87">
        <v>19</v>
      </c>
      <c r="U152" s="87">
        <v>49.6</v>
      </c>
      <c r="V152" s="85" t="s">
        <v>153</v>
      </c>
      <c r="W152" s="85" t="s">
        <v>862</v>
      </c>
      <c r="X152" s="85" t="s">
        <v>863</v>
      </c>
      <c r="Y152" s="326">
        <v>749.0201739018353</v>
      </c>
      <c r="Z152" s="327">
        <v>2273.31</v>
      </c>
      <c r="AA152" s="326">
        <v>2307.5385856601656</v>
      </c>
      <c r="AB152" s="326">
        <f t="shared" si="16"/>
        <v>749.0201739018353</v>
      </c>
      <c r="AC152" s="334">
        <v>0.9830344827586207</v>
      </c>
    </row>
    <row r="153" spans="1:29" s="2" customFormat="1" ht="12.75" customHeight="1">
      <c r="A153" s="84" t="s">
        <v>842</v>
      </c>
      <c r="B153" s="86">
        <v>9.6842304</v>
      </c>
      <c r="C153" s="86">
        <v>11.28</v>
      </c>
      <c r="D153" s="230">
        <v>8.82</v>
      </c>
      <c r="E153" s="230">
        <v>7.88</v>
      </c>
      <c r="F153" s="189">
        <v>17.17</v>
      </c>
      <c r="G153" s="86">
        <f t="shared" si="12"/>
        <v>11704.182327128607</v>
      </c>
      <c r="H153" s="191">
        <f t="shared" si="13"/>
        <v>4.350000000000004</v>
      </c>
      <c r="I153" s="427">
        <f t="shared" si="14"/>
        <v>-21.36341078586247</v>
      </c>
      <c r="J153" s="228">
        <f t="shared" si="15"/>
        <v>-21.38364775529267</v>
      </c>
      <c r="K153" s="86">
        <v>14.2</v>
      </c>
      <c r="L153" s="86">
        <v>14.18</v>
      </c>
      <c r="M153" s="86">
        <v>6.62</v>
      </c>
      <c r="N153" s="86">
        <v>5.91</v>
      </c>
      <c r="O153" s="86">
        <v>15.8</v>
      </c>
      <c r="P153" s="86">
        <v>13.69</v>
      </c>
      <c r="Q153" s="86">
        <v>13.53</v>
      </c>
      <c r="R153" s="87">
        <v>18.8</v>
      </c>
      <c r="S153" s="87">
        <v>15.3</v>
      </c>
      <c r="T153" s="87">
        <v>20</v>
      </c>
      <c r="U153" s="87">
        <v>52.1</v>
      </c>
      <c r="V153" s="85" t="s">
        <v>580</v>
      </c>
      <c r="W153" s="85" t="s">
        <v>797</v>
      </c>
      <c r="X153" s="85" t="s">
        <v>872</v>
      </c>
      <c r="Y153" s="326">
        <v>591.2175785920812</v>
      </c>
      <c r="Z153" s="327">
        <v>2151.2</v>
      </c>
      <c r="AA153" s="326">
        <v>2179.543147208122</v>
      </c>
      <c r="AB153" s="326">
        <f t="shared" si="16"/>
        <v>591.2175785920812</v>
      </c>
      <c r="AC153" s="334">
        <v>0.985</v>
      </c>
    </row>
    <row r="154" spans="1:29" s="2" customFormat="1" ht="12.75" customHeight="1">
      <c r="A154" s="84" t="s">
        <v>188</v>
      </c>
      <c r="B154" s="86">
        <v>9.6842304</v>
      </c>
      <c r="C154" s="86">
        <v>11.18</v>
      </c>
      <c r="D154" s="230">
        <v>8.954</v>
      </c>
      <c r="E154" s="230">
        <v>8.013</v>
      </c>
      <c r="F154" s="189">
        <v>17.11</v>
      </c>
      <c r="G154" s="86">
        <f t="shared" si="12"/>
        <v>13051.340010282194</v>
      </c>
      <c r="H154" s="191">
        <f t="shared" si="13"/>
        <v>4.670000000000002</v>
      </c>
      <c r="I154" s="427">
        <f t="shared" si="14"/>
        <v>-21.896551039497567</v>
      </c>
      <c r="J154" s="228">
        <f t="shared" si="15"/>
        <v>-21.91470351051283</v>
      </c>
      <c r="K154" s="86">
        <v>14.11</v>
      </c>
      <c r="L154" s="86">
        <v>14.11</v>
      </c>
      <c r="M154" s="86">
        <v>6.712</v>
      </c>
      <c r="N154" s="86">
        <v>6.0075</v>
      </c>
      <c r="O154" s="86">
        <v>15.47</v>
      </c>
      <c r="P154" s="86">
        <v>13.54</v>
      </c>
      <c r="Q154" s="86">
        <v>13.25</v>
      </c>
      <c r="R154" s="87">
        <v>17.2</v>
      </c>
      <c r="S154" s="87">
        <v>12.11</v>
      </c>
      <c r="T154" s="87">
        <v>17.18</v>
      </c>
      <c r="U154" s="87">
        <v>17.14</v>
      </c>
      <c r="V154" s="85" t="s">
        <v>227</v>
      </c>
      <c r="W154" s="85" t="s">
        <v>797</v>
      </c>
      <c r="X154" s="85" t="s">
        <v>872</v>
      </c>
      <c r="Y154" s="326">
        <v>722.2182532212635</v>
      </c>
      <c r="Z154" s="327">
        <v>2253.66</v>
      </c>
      <c r="AA154" s="326">
        <v>2285.799249991238</v>
      </c>
      <c r="AB154" s="326">
        <f t="shared" si="16"/>
        <v>722.2182532212635</v>
      </c>
      <c r="AC154" s="334">
        <v>0.9838965517241379</v>
      </c>
    </row>
    <row r="155" spans="1:29" s="2" customFormat="1" ht="12" customHeight="1">
      <c r="A155" s="84" t="s">
        <v>228</v>
      </c>
      <c r="B155" s="86">
        <v>9.7440096</v>
      </c>
      <c r="C155" s="86">
        <v>11</v>
      </c>
      <c r="D155" s="230">
        <v>8.5</v>
      </c>
      <c r="E155" s="230">
        <v>7.5</v>
      </c>
      <c r="F155" s="189">
        <v>16.93</v>
      </c>
      <c r="G155" s="86">
        <f t="shared" si="12"/>
        <v>10026.891739000073</v>
      </c>
      <c r="H155" s="191">
        <f t="shared" si="13"/>
        <v>5.789999999999996</v>
      </c>
      <c r="I155" s="427">
        <f t="shared" si="14"/>
        <v>-20.931663258610484</v>
      </c>
      <c r="J155" s="228">
        <f t="shared" si="15"/>
        <v>-20.95527626499228</v>
      </c>
      <c r="K155" s="86">
        <v>13.94</v>
      </c>
      <c r="L155" s="86">
        <v>13.93</v>
      </c>
      <c r="M155" s="86">
        <v>6.38</v>
      </c>
      <c r="N155" s="86">
        <v>5.63</v>
      </c>
      <c r="O155" s="86">
        <v>15.66</v>
      </c>
      <c r="P155" s="86">
        <v>13.45</v>
      </c>
      <c r="Q155" s="86">
        <v>13.34</v>
      </c>
      <c r="R155" s="87">
        <v>23.9</v>
      </c>
      <c r="S155" s="87">
        <v>15.3</v>
      </c>
      <c r="T155" s="87">
        <v>24.1</v>
      </c>
      <c r="U155" s="87">
        <v>50.2</v>
      </c>
      <c r="V155" s="85" t="s">
        <v>210</v>
      </c>
      <c r="W155" s="85" t="s">
        <v>788</v>
      </c>
      <c r="X155" s="85" t="s">
        <v>863</v>
      </c>
      <c r="Y155" s="326">
        <v>434.5754850188269</v>
      </c>
      <c r="Z155" s="327">
        <v>2017.3</v>
      </c>
      <c r="AA155" s="326">
        <v>2052.489004609268</v>
      </c>
      <c r="AB155" s="326">
        <f t="shared" si="16"/>
        <v>434.5754850188269</v>
      </c>
      <c r="AC155" s="334">
        <v>0.9800344827586207</v>
      </c>
    </row>
    <row r="156" spans="1:29" s="2" customFormat="1" ht="12" customHeight="1">
      <c r="A156" s="90" t="s">
        <v>573</v>
      </c>
      <c r="B156" s="60">
        <v>9.8037888</v>
      </c>
      <c r="C156" s="60">
        <v>11.12</v>
      </c>
      <c r="D156" s="230">
        <v>8.656</v>
      </c>
      <c r="E156" s="230">
        <v>7.68</v>
      </c>
      <c r="F156" s="189">
        <v>17</v>
      </c>
      <c r="G156" s="86">
        <f t="shared" si="12"/>
        <v>10573.357312763868</v>
      </c>
      <c r="H156" s="191">
        <f t="shared" si="13"/>
        <v>9.009999999999996</v>
      </c>
      <c r="I156" s="427">
        <f t="shared" si="14"/>
        <v>-21.092129088681375</v>
      </c>
      <c r="J156" s="228">
        <f t="shared" si="15"/>
        <v>-21.114524839048656</v>
      </c>
      <c r="K156" s="86">
        <v>14.02</v>
      </c>
      <c r="L156" s="86">
        <v>14</v>
      </c>
      <c r="M156" s="86">
        <v>6.495</v>
      </c>
      <c r="N156" s="86">
        <v>5.76</v>
      </c>
      <c r="O156" s="86">
        <v>15.76</v>
      </c>
      <c r="P156" s="86">
        <v>13.54</v>
      </c>
      <c r="Q156" s="86">
        <v>13.43</v>
      </c>
      <c r="R156" s="87">
        <v>19.9</v>
      </c>
      <c r="S156" s="87">
        <v>16</v>
      </c>
      <c r="T156" s="87">
        <v>20</v>
      </c>
      <c r="U156" s="87">
        <v>12.4</v>
      </c>
      <c r="V156" s="85" t="s">
        <v>236</v>
      </c>
      <c r="W156" s="85" t="s">
        <v>799</v>
      </c>
      <c r="X156" s="85" t="s">
        <v>863</v>
      </c>
      <c r="Y156" s="326">
        <v>498.8190481731901</v>
      </c>
      <c r="Z156" s="327">
        <v>2048.22</v>
      </c>
      <c r="AA156" s="326">
        <v>2104.597672515036</v>
      </c>
      <c r="AB156" s="326">
        <f t="shared" si="16"/>
        <v>498.8190481731901</v>
      </c>
      <c r="AC156" s="334">
        <v>0.9689310344827586</v>
      </c>
    </row>
    <row r="157" spans="1:29" s="2" customFormat="1" ht="12" customHeight="1">
      <c r="A157" s="90" t="s">
        <v>766</v>
      </c>
      <c r="B157" s="60">
        <v>9.863567999999999</v>
      </c>
      <c r="C157" s="60">
        <v>11.01</v>
      </c>
      <c r="D157" s="230">
        <v>8.228</v>
      </c>
      <c r="E157" s="230">
        <v>7.125</v>
      </c>
      <c r="F157" s="189">
        <v>16.68</v>
      </c>
      <c r="G157" s="86">
        <f t="shared" si="12"/>
        <v>9271.653994287428</v>
      </c>
      <c r="H157" s="191">
        <f t="shared" si="13"/>
        <v>4.160000000000007</v>
      </c>
      <c r="I157" s="427">
        <f t="shared" si="14"/>
        <v>-20.841572159693932</v>
      </c>
      <c r="J157" s="228">
        <f t="shared" si="15"/>
        <v>-20.867102959153165</v>
      </c>
      <c r="K157" s="86">
        <v>13.92</v>
      </c>
      <c r="L157" s="86">
        <v>13.9</v>
      </c>
      <c r="M157" s="86">
        <v>6.17</v>
      </c>
      <c r="N157" s="86">
        <v>5.34</v>
      </c>
      <c r="O157" s="86">
        <v>15.67</v>
      </c>
      <c r="P157" s="86">
        <v>13.44</v>
      </c>
      <c r="Q157" s="86">
        <v>13.38</v>
      </c>
      <c r="R157" s="87">
        <v>23.82</v>
      </c>
      <c r="S157" s="87">
        <v>18.64</v>
      </c>
      <c r="T157" s="87">
        <v>23.82</v>
      </c>
      <c r="U157" s="87">
        <v>50.5</v>
      </c>
      <c r="V157" s="85" t="s">
        <v>211</v>
      </c>
      <c r="W157" s="85" t="s">
        <v>796</v>
      </c>
      <c r="X157" s="85" t="s">
        <v>872</v>
      </c>
      <c r="Y157" s="326">
        <v>356.58513326814864</v>
      </c>
      <c r="Z157" s="327">
        <v>1964.855</v>
      </c>
      <c r="AA157" s="326">
        <v>1989.2301637279597</v>
      </c>
      <c r="AB157" s="326">
        <f t="shared" si="16"/>
        <v>356.58513326814864</v>
      </c>
      <c r="AC157" s="334">
        <v>0.9856551724137931</v>
      </c>
    </row>
    <row r="158" spans="1:29" s="2" customFormat="1" ht="12.75" customHeight="1">
      <c r="A158" s="90" t="s">
        <v>907</v>
      </c>
      <c r="B158" s="60">
        <v>9.863567999999999</v>
      </c>
      <c r="C158" s="60">
        <v>11.01</v>
      </c>
      <c r="D158" s="230">
        <v>9.088</v>
      </c>
      <c r="E158" s="230">
        <v>8.083</v>
      </c>
      <c r="F158" s="189">
        <v>16.86</v>
      </c>
      <c r="G158" s="86">
        <f t="shared" si="12"/>
        <v>11606.28905412737</v>
      </c>
      <c r="H158" s="191">
        <f t="shared" si="13"/>
        <v>4.242999999999993</v>
      </c>
      <c r="I158" s="427">
        <f t="shared" si="14"/>
        <v>-21.636933824485062</v>
      </c>
      <c r="J158" s="228">
        <f t="shared" si="15"/>
        <v>-21.65734108227894</v>
      </c>
      <c r="K158" s="86">
        <v>14.01</v>
      </c>
      <c r="L158" s="86">
        <v>14.03</v>
      </c>
      <c r="M158" s="86">
        <v>6.8175</v>
      </c>
      <c r="N158" s="86">
        <v>6.06</v>
      </c>
      <c r="O158" s="86">
        <v>16.24</v>
      </c>
      <c r="P158" s="86">
        <v>13.63</v>
      </c>
      <c r="Q158" s="86">
        <v>13.61</v>
      </c>
      <c r="R158" s="87">
        <v>23.82</v>
      </c>
      <c r="S158" s="87">
        <v>18.64</v>
      </c>
      <c r="T158" s="87">
        <v>23.82</v>
      </c>
      <c r="U158" s="87">
        <v>50.5</v>
      </c>
      <c r="V158" s="85" t="s">
        <v>211</v>
      </c>
      <c r="W158" s="85" t="s">
        <v>796</v>
      </c>
      <c r="X158" s="85" t="s">
        <v>872</v>
      </c>
      <c r="Y158" s="326">
        <v>581.390568256355</v>
      </c>
      <c r="Z158" s="327">
        <v>2144.043</v>
      </c>
      <c r="AA158" s="326">
        <v>2171.572349933685</v>
      </c>
      <c r="AB158" s="326">
        <f t="shared" si="16"/>
        <v>581.390568256355</v>
      </c>
      <c r="AC158" s="334">
        <v>0.9853689655172414</v>
      </c>
    </row>
    <row r="159" spans="1:29" s="2" customFormat="1" ht="12.75" customHeight="1">
      <c r="A159" s="90" t="s">
        <v>1130</v>
      </c>
      <c r="B159" s="60">
        <v>9.9233472</v>
      </c>
      <c r="C159" s="60">
        <v>10.95</v>
      </c>
      <c r="D159" s="230">
        <v>8.378</v>
      </c>
      <c r="E159" s="230">
        <v>7.377</v>
      </c>
      <c r="F159" s="189">
        <v>16.84</v>
      </c>
      <c r="G159" s="86">
        <f t="shared" si="12"/>
        <v>10131.14219339628</v>
      </c>
      <c r="H159" s="191">
        <f t="shared" si="13"/>
        <v>4.290000000000008</v>
      </c>
      <c r="I159" s="427">
        <f t="shared" si="14"/>
        <v>-21.066584108416006</v>
      </c>
      <c r="J159" s="228">
        <f t="shared" si="15"/>
        <v>-21.08995478722564</v>
      </c>
      <c r="K159" s="86">
        <v>13.87</v>
      </c>
      <c r="L159" s="86">
        <v>13.85</v>
      </c>
      <c r="M159" s="86">
        <v>6.285</v>
      </c>
      <c r="N159" s="86">
        <v>5.535</v>
      </c>
      <c r="O159" s="86">
        <v>13.39</v>
      </c>
      <c r="P159" s="86">
        <v>13.38</v>
      </c>
      <c r="Q159" s="86">
        <v>13.26</v>
      </c>
      <c r="R159" s="87">
        <v>20.35</v>
      </c>
      <c r="S159" s="87">
        <v>17.9</v>
      </c>
      <c r="T159" s="87">
        <v>20.4</v>
      </c>
      <c r="U159" s="87">
        <v>50.29</v>
      </c>
      <c r="V159" s="85" t="s">
        <v>171</v>
      </c>
      <c r="W159" s="85" t="s">
        <v>797</v>
      </c>
      <c r="X159" s="85" t="s">
        <v>872</v>
      </c>
      <c r="Y159" s="326">
        <v>439.6607249306191</v>
      </c>
      <c r="Z159" s="327">
        <v>2030.48</v>
      </c>
      <c r="AA159" s="326">
        <v>2056.613699205488</v>
      </c>
      <c r="AB159" s="326">
        <f t="shared" si="16"/>
        <v>439.6607249306191</v>
      </c>
      <c r="AC159" s="334">
        <v>0.9852068965517241</v>
      </c>
    </row>
    <row r="160" spans="1:29" s="2" customFormat="1" ht="12.75" customHeight="1">
      <c r="A160" s="91" t="s">
        <v>468</v>
      </c>
      <c r="B160" s="60">
        <v>9.9233472</v>
      </c>
      <c r="C160" s="60">
        <v>11.1</v>
      </c>
      <c r="D160" s="230">
        <v>8.78</v>
      </c>
      <c r="E160" s="230">
        <v>7.68</v>
      </c>
      <c r="F160" s="189">
        <v>17.01</v>
      </c>
      <c r="G160" s="86">
        <f t="shared" si="12"/>
        <v>11628.182674818334</v>
      </c>
      <c r="H160" s="191">
        <f t="shared" si="13"/>
        <v>2.7899999999999894</v>
      </c>
      <c r="I160" s="427">
        <f t="shared" si="14"/>
        <v>-21.49511845771457</v>
      </c>
      <c r="J160" s="228">
        <f t="shared" si="15"/>
        <v>-21.51548738254915</v>
      </c>
      <c r="K160" s="86">
        <v>14.04</v>
      </c>
      <c r="L160" s="86">
        <v>14</v>
      </c>
      <c r="M160" s="86">
        <v>6.59</v>
      </c>
      <c r="N160" s="86">
        <v>5.76</v>
      </c>
      <c r="O160" s="86">
        <v>15.51</v>
      </c>
      <c r="P160" s="86">
        <v>13.51</v>
      </c>
      <c r="Q160" s="86">
        <v>13.25</v>
      </c>
      <c r="R160" s="87">
        <v>19.2</v>
      </c>
      <c r="S160" s="87">
        <v>13.5</v>
      </c>
      <c r="T160" s="87">
        <v>19.5</v>
      </c>
      <c r="U160" s="87">
        <v>50.4</v>
      </c>
      <c r="V160" s="85" t="s">
        <v>236</v>
      </c>
      <c r="W160" s="85" t="s">
        <v>797</v>
      </c>
      <c r="X160" s="85" t="s">
        <v>872</v>
      </c>
      <c r="Y160" s="326">
        <v>577.9792646957528</v>
      </c>
      <c r="Z160" s="327">
        <v>2150.73</v>
      </c>
      <c r="AA160" s="326">
        <v>2168.80540371157</v>
      </c>
      <c r="AB160" s="326">
        <f t="shared" si="16"/>
        <v>577.9792646957528</v>
      </c>
      <c r="AC160" s="334">
        <v>0.9903793103448276</v>
      </c>
    </row>
    <row r="161" spans="1:29" s="2" customFormat="1" ht="12.75" customHeight="1">
      <c r="A161" s="91" t="s">
        <v>1338</v>
      </c>
      <c r="B161" s="60">
        <v>9.9831264</v>
      </c>
      <c r="C161" s="60">
        <v>11.17</v>
      </c>
      <c r="D161" s="230">
        <v>8.739</v>
      </c>
      <c r="E161" s="230">
        <v>7.777</v>
      </c>
      <c r="F161" s="189">
        <v>17.08</v>
      </c>
      <c r="G161" s="86">
        <f t="shared" si="12"/>
        <v>11713.400438611987</v>
      </c>
      <c r="H161" s="191">
        <f t="shared" si="13"/>
        <v>2.859999999999995</v>
      </c>
      <c r="I161" s="427">
        <f t="shared" si="14"/>
        <v>-21.45682990490446</v>
      </c>
      <c r="J161" s="228">
        <f t="shared" si="15"/>
        <v>-21.47705098543654</v>
      </c>
      <c r="K161" s="86">
        <v>14.09</v>
      </c>
      <c r="L161" s="86">
        <v>14.08</v>
      </c>
      <c r="M161" s="86">
        <v>6.59</v>
      </c>
      <c r="N161" s="86">
        <v>5.76</v>
      </c>
      <c r="O161" s="86">
        <v>15.54</v>
      </c>
      <c r="P161" s="86">
        <v>13.56</v>
      </c>
      <c r="Q161" s="86">
        <v>13.31</v>
      </c>
      <c r="R161" s="87">
        <v>19.2</v>
      </c>
      <c r="S161" s="87">
        <v>13.38</v>
      </c>
      <c r="T161" s="87">
        <v>19.2</v>
      </c>
      <c r="U161" s="87">
        <v>50.4</v>
      </c>
      <c r="V161" s="85" t="s">
        <v>191</v>
      </c>
      <c r="W161" s="85" t="s">
        <v>797</v>
      </c>
      <c r="X161" s="85" t="s">
        <v>872</v>
      </c>
      <c r="Y161" s="326">
        <v>586.4008868149</v>
      </c>
      <c r="Z161" s="327">
        <v>2157.04</v>
      </c>
      <c r="AA161" s="326">
        <v>2175.636274987811</v>
      </c>
      <c r="AB161" s="326">
        <f t="shared" si="16"/>
        <v>586.4008868149</v>
      </c>
      <c r="AC161" s="334">
        <v>0.9901379310344828</v>
      </c>
    </row>
    <row r="162" spans="1:29" s="2" customFormat="1" ht="12.75" customHeight="1">
      <c r="A162" s="84" t="s">
        <v>229</v>
      </c>
      <c r="B162" s="86">
        <v>10.1026848</v>
      </c>
      <c r="C162" s="86">
        <v>10.19</v>
      </c>
      <c r="D162" s="230">
        <v>8.155</v>
      </c>
      <c r="E162" s="230">
        <v>7.112</v>
      </c>
      <c r="F162" s="189">
        <v>15.97</v>
      </c>
      <c r="G162" s="86">
        <f t="shared" si="12"/>
        <v>16284.196839857083</v>
      </c>
      <c r="H162" s="191">
        <f t="shared" si="13"/>
        <v>1.3000000000000123</v>
      </c>
      <c r="I162" s="427">
        <f t="shared" si="14"/>
        <v>-23.99766343397062</v>
      </c>
      <c r="J162" s="228">
        <f t="shared" si="15"/>
        <v>-24.012218175984476</v>
      </c>
      <c r="K162" s="86">
        <v>13.08</v>
      </c>
      <c r="L162" s="86">
        <v>12.98</v>
      </c>
      <c r="M162" s="86">
        <v>6.12</v>
      </c>
      <c r="N162" s="86">
        <v>5.36</v>
      </c>
      <c r="O162" s="86">
        <v>14.08</v>
      </c>
      <c r="P162" s="86">
        <v>12.55</v>
      </c>
      <c r="Q162" s="86">
        <v>12.02</v>
      </c>
      <c r="R162" s="87">
        <v>18.29</v>
      </c>
      <c r="S162" s="87">
        <v>10.35</v>
      </c>
      <c r="T162" s="87" t="s">
        <v>823</v>
      </c>
      <c r="U162" s="87">
        <v>197.36</v>
      </c>
      <c r="V162" s="85" t="s">
        <v>215</v>
      </c>
      <c r="W162" s="85" t="s">
        <v>798</v>
      </c>
      <c r="X162" s="85" t="s">
        <v>863</v>
      </c>
      <c r="Y162" s="326">
        <v>1015.6482766056636</v>
      </c>
      <c r="Z162" s="327">
        <v>2513.79</v>
      </c>
      <c r="AA162" s="326">
        <v>2523.803602355386</v>
      </c>
      <c r="AB162" s="326">
        <f t="shared" si="16"/>
        <v>1015.6482766056636</v>
      </c>
      <c r="AC162" s="334">
        <v>0.9955172413793103</v>
      </c>
    </row>
    <row r="163" spans="1:29" s="2" customFormat="1" ht="12" customHeight="1">
      <c r="A163" s="84" t="s">
        <v>187</v>
      </c>
      <c r="B163" s="86">
        <v>10.1026848</v>
      </c>
      <c r="C163" s="86">
        <v>10.97</v>
      </c>
      <c r="D163" s="230">
        <v>8.378</v>
      </c>
      <c r="E163" s="230">
        <v>7.377</v>
      </c>
      <c r="F163" s="189">
        <v>16.87</v>
      </c>
      <c r="G163" s="86">
        <f t="shared" si="12"/>
        <v>10083.238268049314</v>
      </c>
      <c r="H163" s="191">
        <f t="shared" si="13"/>
        <v>3.000000000000006</v>
      </c>
      <c r="I163" s="427">
        <f t="shared" si="14"/>
        <v>-21.01600029737629</v>
      </c>
      <c r="J163" s="228">
        <f t="shared" si="15"/>
        <v>-21.039481707091706</v>
      </c>
      <c r="K163" s="86">
        <v>13.89</v>
      </c>
      <c r="L163" s="86">
        <v>13.89</v>
      </c>
      <c r="M163" s="86">
        <v>6.29</v>
      </c>
      <c r="N163" s="86">
        <v>5.54</v>
      </c>
      <c r="O163" s="86">
        <v>15.64</v>
      </c>
      <c r="P163" s="86">
        <v>13.41</v>
      </c>
      <c r="Q163" s="86">
        <v>13.32</v>
      </c>
      <c r="R163" s="87">
        <v>20.71</v>
      </c>
      <c r="S163" s="87">
        <v>17.15</v>
      </c>
      <c r="T163" s="87">
        <v>22.28</v>
      </c>
      <c r="U163" s="87">
        <v>20.7</v>
      </c>
      <c r="V163" s="85" t="s">
        <v>190</v>
      </c>
      <c r="W163" s="85" t="s">
        <v>797</v>
      </c>
      <c r="X163" s="85" t="s">
        <v>872</v>
      </c>
      <c r="Y163" s="326">
        <v>430.817812877335</v>
      </c>
      <c r="Z163" s="327">
        <v>2031.24</v>
      </c>
      <c r="AA163" s="326">
        <v>2049.4411149825783</v>
      </c>
      <c r="AB163" s="326">
        <f t="shared" si="16"/>
        <v>430.817812877335</v>
      </c>
      <c r="AC163" s="334">
        <v>0.9896551724137931</v>
      </c>
    </row>
    <row r="164" spans="1:29" s="2" customFormat="1" ht="12.75" customHeight="1">
      <c r="A164" s="90" t="s">
        <v>1047</v>
      </c>
      <c r="B164" s="60">
        <v>10.19833152</v>
      </c>
      <c r="C164" s="60">
        <v>11.4</v>
      </c>
      <c r="D164" s="230">
        <v>9.088</v>
      </c>
      <c r="E164" s="230">
        <v>8.083</v>
      </c>
      <c r="F164" s="189">
        <v>17.35</v>
      </c>
      <c r="G164" s="86">
        <f t="shared" si="12"/>
        <v>11834.989974710097</v>
      </c>
      <c r="H164" s="191">
        <f t="shared" si="13"/>
        <v>3.979999999999988</v>
      </c>
      <c r="I164" s="427">
        <f t="shared" si="14"/>
        <v>-21.231678943791756</v>
      </c>
      <c r="J164" s="228">
        <f t="shared" si="15"/>
        <v>-21.25169275627097</v>
      </c>
      <c r="K164" s="86">
        <v>13</v>
      </c>
      <c r="L164" s="86">
        <v>12.97</v>
      </c>
      <c r="M164" s="86">
        <v>6.8175</v>
      </c>
      <c r="N164" s="86">
        <v>6.06</v>
      </c>
      <c r="O164" s="86">
        <v>14.75</v>
      </c>
      <c r="P164" s="86">
        <v>12.52</v>
      </c>
      <c r="Q164" s="86">
        <v>12.45</v>
      </c>
      <c r="R164" s="87">
        <v>20.5</v>
      </c>
      <c r="S164" s="87">
        <v>14.1</v>
      </c>
      <c r="T164" s="87">
        <v>19</v>
      </c>
      <c r="U164" s="87">
        <v>50.2</v>
      </c>
      <c r="V164" s="85" t="s">
        <v>210</v>
      </c>
      <c r="W164" s="85" t="s">
        <v>796</v>
      </c>
      <c r="X164" s="85" t="s">
        <v>863</v>
      </c>
      <c r="Y164" s="326">
        <v>602.3668713963921</v>
      </c>
      <c r="Z164" s="327">
        <v>2162.53</v>
      </c>
      <c r="AA164" s="326">
        <v>2188.586462485141</v>
      </c>
      <c r="AB164" s="326">
        <f t="shared" si="16"/>
        <v>602.3668713963921</v>
      </c>
      <c r="AC164" s="334">
        <v>0.9862758620689656</v>
      </c>
    </row>
    <row r="165" spans="1:29" s="2" customFormat="1" ht="12.75" customHeight="1">
      <c r="A165" s="84" t="s">
        <v>1034</v>
      </c>
      <c r="B165" s="86">
        <v>10.262893056000001</v>
      </c>
      <c r="C165" s="86">
        <v>11.31</v>
      </c>
      <c r="D165" s="230">
        <v>8.739</v>
      </c>
      <c r="E165" s="230">
        <v>7.777</v>
      </c>
      <c r="F165" s="189">
        <v>17.22</v>
      </c>
      <c r="G165" s="86">
        <f t="shared" si="12"/>
        <v>11060.41813740769</v>
      </c>
      <c r="H165" s="191">
        <f t="shared" si="13"/>
        <v>4.599999999999996</v>
      </c>
      <c r="I165" s="427">
        <f t="shared" si="14"/>
        <v>-21.067715457151728</v>
      </c>
      <c r="J165" s="228">
        <f t="shared" si="15"/>
        <v>-21.089127406756496</v>
      </c>
      <c r="K165" s="86">
        <v>14.24</v>
      </c>
      <c r="L165" s="86">
        <v>14.23</v>
      </c>
      <c r="M165" s="86">
        <v>6.56</v>
      </c>
      <c r="N165" s="86">
        <v>5.84</v>
      </c>
      <c r="O165" s="86">
        <v>15.9</v>
      </c>
      <c r="P165" s="86">
        <v>13.73</v>
      </c>
      <c r="Q165" s="86">
        <v>13.61</v>
      </c>
      <c r="R165" s="87">
        <v>21.53</v>
      </c>
      <c r="S165" s="87">
        <v>13.9</v>
      </c>
      <c r="T165" s="87">
        <v>21</v>
      </c>
      <c r="U165" s="87">
        <v>47.06</v>
      </c>
      <c r="V165" s="85" t="s">
        <v>176</v>
      </c>
      <c r="W165" s="85" t="s">
        <v>788</v>
      </c>
      <c r="X165" s="85" t="s">
        <v>863</v>
      </c>
      <c r="Y165" s="326">
        <v>530.1823442730902</v>
      </c>
      <c r="Z165" s="327">
        <v>2100.85</v>
      </c>
      <c r="AA165" s="326">
        <v>2130.0367904695163</v>
      </c>
      <c r="AB165" s="326">
        <f t="shared" si="16"/>
        <v>530.1823442730902</v>
      </c>
      <c r="AC165" s="334">
        <v>0.9841379310344828</v>
      </c>
    </row>
    <row r="166" spans="1:29" s="2" customFormat="1" ht="12.75" customHeight="1">
      <c r="A166" s="84" t="s">
        <v>1256</v>
      </c>
      <c r="B166" s="86">
        <v>10.42549248</v>
      </c>
      <c r="C166" s="86">
        <v>11.26</v>
      </c>
      <c r="D166" s="230">
        <v>8.866</v>
      </c>
      <c r="E166" s="230">
        <v>7.91</v>
      </c>
      <c r="F166" s="189">
        <v>17.23</v>
      </c>
      <c r="G166" s="86">
        <f t="shared" si="12"/>
        <v>11133.411552600302</v>
      </c>
      <c r="H166" s="191">
        <f t="shared" si="13"/>
        <v>4.220000000000002</v>
      </c>
      <c r="I166" s="427">
        <f t="shared" si="14"/>
        <v>-21.086282632963954</v>
      </c>
      <c r="J166" s="228">
        <f t="shared" si="15"/>
        <v>-21.10755454373754</v>
      </c>
      <c r="K166" s="86">
        <v>14.21</v>
      </c>
      <c r="L166" s="86">
        <v>14.23</v>
      </c>
      <c r="M166" s="86">
        <v>6.65</v>
      </c>
      <c r="N166" s="86">
        <v>5.93</v>
      </c>
      <c r="O166" s="86">
        <v>15.96</v>
      </c>
      <c r="P166" s="86">
        <v>13.73</v>
      </c>
      <c r="Q166" s="86">
        <v>13.61</v>
      </c>
      <c r="R166" s="87">
        <v>21.76</v>
      </c>
      <c r="S166" s="87">
        <v>13.63</v>
      </c>
      <c r="T166" s="87">
        <v>22.11</v>
      </c>
      <c r="U166" s="87">
        <v>66.03</v>
      </c>
      <c r="V166" s="85" t="s">
        <v>366</v>
      </c>
      <c r="W166" s="85" t="s">
        <v>788</v>
      </c>
      <c r="X166" s="85" t="s">
        <v>863</v>
      </c>
      <c r="Y166" s="326">
        <v>535.8233700710059</v>
      </c>
      <c r="Z166" s="327">
        <v>2107.77</v>
      </c>
      <c r="AA166" s="326">
        <v>2134.6122891734904</v>
      </c>
      <c r="AB166" s="326">
        <f t="shared" si="16"/>
        <v>535.8233700710059</v>
      </c>
      <c r="AC166" s="334">
        <v>0.985448275862069</v>
      </c>
    </row>
    <row r="167" spans="1:29" s="2" customFormat="1" ht="12.75" customHeight="1">
      <c r="A167" s="84" t="s">
        <v>1128</v>
      </c>
      <c r="B167" s="86">
        <v>11.21457792</v>
      </c>
      <c r="C167" s="86">
        <v>11.28</v>
      </c>
      <c r="D167" s="230">
        <v>8.697</v>
      </c>
      <c r="E167" s="230">
        <v>7.713</v>
      </c>
      <c r="F167" s="189">
        <v>17.19</v>
      </c>
      <c r="G167" s="86">
        <f t="shared" si="12"/>
        <v>10120.663275118437</v>
      </c>
      <c r="H167" s="191">
        <f t="shared" si="13"/>
        <v>4.2999999999999865</v>
      </c>
      <c r="I167" s="427">
        <f t="shared" si="14"/>
        <v>-20.71208975674192</v>
      </c>
      <c r="J167" s="228">
        <f t="shared" si="15"/>
        <v>-20.735484568455707</v>
      </c>
      <c r="K167" s="86">
        <v>14.21</v>
      </c>
      <c r="L167" s="86">
        <v>14.2</v>
      </c>
      <c r="M167" s="86">
        <v>6.522</v>
      </c>
      <c r="N167" s="86">
        <v>5.784</v>
      </c>
      <c r="O167" s="86">
        <v>15.85</v>
      </c>
      <c r="P167" s="86">
        <v>13.7</v>
      </c>
      <c r="Q167" s="86">
        <v>13.58</v>
      </c>
      <c r="R167" s="87">
        <v>20.88</v>
      </c>
      <c r="S167" s="87">
        <v>15.37</v>
      </c>
      <c r="T167" s="87">
        <v>20.78</v>
      </c>
      <c r="U167" s="87">
        <v>49.67</v>
      </c>
      <c r="V167" s="85" t="s">
        <v>151</v>
      </c>
      <c r="W167" s="85" t="s">
        <v>797</v>
      </c>
      <c r="X167" s="85" t="s">
        <v>872</v>
      </c>
      <c r="Y167" s="326">
        <v>438.6857560886355</v>
      </c>
      <c r="Z167" s="327">
        <v>2029.64</v>
      </c>
      <c r="AA167" s="326">
        <v>2055.822891144557</v>
      </c>
      <c r="AB167" s="326">
        <f t="shared" si="16"/>
        <v>438.6857560886355</v>
      </c>
      <c r="AC167" s="334">
        <v>0.9851724137931035</v>
      </c>
    </row>
    <row r="168" spans="1:29" s="2" customFormat="1" ht="12.75" customHeight="1">
      <c r="A168" s="84" t="s">
        <v>1240</v>
      </c>
      <c r="B168" s="86">
        <v>11.7167232</v>
      </c>
      <c r="C168" s="86">
        <v>11.21</v>
      </c>
      <c r="D168" s="230">
        <v>8.46</v>
      </c>
      <c r="E168" s="230">
        <v>7.47</v>
      </c>
      <c r="F168" s="189">
        <v>17.07</v>
      </c>
      <c r="G168" s="86">
        <f t="shared" si="12"/>
        <v>8552.643754510505</v>
      </c>
      <c r="H168" s="191">
        <f t="shared" si="13"/>
        <v>5.469999999999997</v>
      </c>
      <c r="I168" s="427">
        <f t="shared" si="14"/>
        <v>-20.101003826251187</v>
      </c>
      <c r="J168" s="228">
        <f t="shared" si="15"/>
        <v>-20.128674145028427</v>
      </c>
      <c r="K168" s="86">
        <v>14.13</v>
      </c>
      <c r="L168" s="86">
        <v>14.1</v>
      </c>
      <c r="M168" s="86">
        <v>6.35</v>
      </c>
      <c r="N168" s="86">
        <v>5.6</v>
      </c>
      <c r="O168" s="86">
        <v>15.87</v>
      </c>
      <c r="P168" s="86">
        <v>13.65</v>
      </c>
      <c r="Q168" s="86">
        <v>13.58</v>
      </c>
      <c r="R168" s="87">
        <v>29.1</v>
      </c>
      <c r="S168" s="87">
        <v>20.9</v>
      </c>
      <c r="T168" s="87">
        <v>25.1</v>
      </c>
      <c r="U168" s="87">
        <v>50.5</v>
      </c>
      <c r="V168" s="85" t="s">
        <v>164</v>
      </c>
      <c r="W168" s="85" t="s">
        <v>788</v>
      </c>
      <c r="X168" s="85" t="s">
        <v>863</v>
      </c>
      <c r="Y168" s="326">
        <v>291.1058803721786</v>
      </c>
      <c r="Z168" s="327">
        <v>1905.07</v>
      </c>
      <c r="AA168" s="326">
        <v>1936.119214142621</v>
      </c>
      <c r="AB168" s="326">
        <f t="shared" si="16"/>
        <v>291.1058803721786</v>
      </c>
      <c r="AC168" s="334">
        <v>0.9811379310344828</v>
      </c>
    </row>
    <row r="169" spans="1:29" s="2" customFormat="1" ht="12.75" customHeight="1">
      <c r="A169" s="84" t="s">
        <v>1112</v>
      </c>
      <c r="B169" s="86">
        <v>11.7167232</v>
      </c>
      <c r="C169" s="86">
        <v>11.77</v>
      </c>
      <c r="D169" s="230">
        <v>9.519</v>
      </c>
      <c r="E169" s="230">
        <v>8.697</v>
      </c>
      <c r="F169" s="189">
        <v>17.77</v>
      </c>
      <c r="G169" s="86">
        <f t="shared" si="12"/>
        <v>11899.008812664406</v>
      </c>
      <c r="H169" s="191">
        <f t="shared" si="13"/>
        <v>5.3800000000000034</v>
      </c>
      <c r="I169" s="427">
        <f t="shared" si="14"/>
        <v>-20.835107861724598</v>
      </c>
      <c r="J169" s="228">
        <f t="shared" si="15"/>
        <v>-20.855014242641342</v>
      </c>
      <c r="K169" s="86">
        <v>14.72</v>
      </c>
      <c r="L169" s="86">
        <v>14.76</v>
      </c>
      <c r="M169" s="86">
        <v>7.14</v>
      </c>
      <c r="N169" s="86">
        <v>6.53</v>
      </c>
      <c r="O169" s="86">
        <v>16.26</v>
      </c>
      <c r="P169" s="86">
        <v>14.15</v>
      </c>
      <c r="Q169" s="86">
        <v>13.95</v>
      </c>
      <c r="R169" s="87">
        <v>19.92</v>
      </c>
      <c r="S169" s="87">
        <v>12.02</v>
      </c>
      <c r="T169" s="87">
        <v>17.69</v>
      </c>
      <c r="U169" s="87">
        <v>52.5</v>
      </c>
      <c r="V169" s="85" t="s">
        <v>225</v>
      </c>
      <c r="W169" s="85" t="s">
        <v>797</v>
      </c>
      <c r="X169" s="85" t="s">
        <v>872</v>
      </c>
      <c r="Y169" s="326">
        <v>614.0061296146863</v>
      </c>
      <c r="Z169" s="327">
        <v>2162.63</v>
      </c>
      <c r="AA169" s="326">
        <v>2198.0271941536084</v>
      </c>
      <c r="AB169" s="326">
        <f t="shared" si="16"/>
        <v>614.0061296146863</v>
      </c>
      <c r="AC169" s="334">
        <v>0.981448275862069</v>
      </c>
    </row>
    <row r="170" spans="1:29" s="2" customFormat="1" ht="12.75" customHeight="1">
      <c r="A170" s="84" t="s">
        <v>358</v>
      </c>
      <c r="B170" s="86">
        <v>11.8960608</v>
      </c>
      <c r="C170" s="86">
        <v>11.6</v>
      </c>
      <c r="D170" s="230">
        <v>8.998</v>
      </c>
      <c r="E170" s="230">
        <v>8.048</v>
      </c>
      <c r="F170" s="189">
        <v>17.52</v>
      </c>
      <c r="G170" s="86">
        <f t="shared" si="12"/>
        <v>9844.412240709464</v>
      </c>
      <c r="H170" s="191">
        <f t="shared" si="13"/>
        <v>4.2759999999999945</v>
      </c>
      <c r="I170" s="427">
        <f t="shared" si="14"/>
        <v>-20.261897917553394</v>
      </c>
      <c r="J170" s="228">
        <f t="shared" si="15"/>
        <v>-20.285947413264292</v>
      </c>
      <c r="K170" s="86">
        <v>14.53</v>
      </c>
      <c r="L170" s="86">
        <v>14.53</v>
      </c>
      <c r="M170" s="86">
        <v>6.75</v>
      </c>
      <c r="N170" s="86">
        <v>6.04</v>
      </c>
      <c r="O170" s="86">
        <v>16.31</v>
      </c>
      <c r="P170" s="86">
        <v>14.05</v>
      </c>
      <c r="Q170" s="86">
        <v>13.98</v>
      </c>
      <c r="R170" s="87">
        <v>23.2</v>
      </c>
      <c r="S170" s="87">
        <v>17.9</v>
      </c>
      <c r="T170" s="87">
        <v>20.6</v>
      </c>
      <c r="U170" s="87">
        <v>49.75</v>
      </c>
      <c r="V170" s="85" t="s">
        <v>210</v>
      </c>
      <c r="W170" s="85" t="s">
        <v>797</v>
      </c>
      <c r="X170" s="85" t="s">
        <v>872</v>
      </c>
      <c r="Y170" s="326">
        <v>412.0323127092971</v>
      </c>
      <c r="Z170" s="327">
        <v>2008.486</v>
      </c>
      <c r="AA170" s="326">
        <v>2034.2039870644398</v>
      </c>
      <c r="AB170" s="326">
        <f t="shared" si="16"/>
        <v>412.0323127092971</v>
      </c>
      <c r="AC170" s="334">
        <v>0.9852551724137931</v>
      </c>
    </row>
    <row r="171" spans="1:29" s="2" customFormat="1" ht="12.75" customHeight="1">
      <c r="A171" s="84" t="s">
        <v>186</v>
      </c>
      <c r="B171" s="86">
        <v>11.95584</v>
      </c>
      <c r="C171" s="86">
        <v>11.77</v>
      </c>
      <c r="D171" s="230">
        <v>9.37</v>
      </c>
      <c r="E171" s="230">
        <v>8.534</v>
      </c>
      <c r="F171" s="189">
        <v>17.73</v>
      </c>
      <c r="G171" s="86">
        <f t="shared" si="12"/>
        <v>10964.923623489047</v>
      </c>
      <c r="H171" s="191">
        <f t="shared" si="13"/>
        <v>6.489999999999987</v>
      </c>
      <c r="I171" s="427">
        <f t="shared" si="14"/>
        <v>-20.520056109325775</v>
      </c>
      <c r="J171" s="228">
        <f t="shared" si="15"/>
        <v>-20.541654074615447</v>
      </c>
      <c r="K171" s="86">
        <v>14.7</v>
      </c>
      <c r="L171" s="86">
        <v>14.73</v>
      </c>
      <c r="M171" s="86">
        <v>7.0275</v>
      </c>
      <c r="N171" s="86">
        <v>6.4005</v>
      </c>
      <c r="O171" s="86">
        <v>16.17</v>
      </c>
      <c r="P171" s="86">
        <v>14.14</v>
      </c>
      <c r="Q171" s="86">
        <v>13.93</v>
      </c>
      <c r="R171" s="87">
        <v>20.22</v>
      </c>
      <c r="S171" s="87">
        <v>12.97</v>
      </c>
      <c r="T171" s="87">
        <v>17.13</v>
      </c>
      <c r="U171" s="87">
        <v>49.75</v>
      </c>
      <c r="V171" s="85" t="s">
        <v>151</v>
      </c>
      <c r="W171" s="85" t="s">
        <v>797</v>
      </c>
      <c r="X171" s="85" t="s">
        <v>872</v>
      </c>
      <c r="Y171" s="326">
        <v>527.8391763662685</v>
      </c>
      <c r="Z171" s="327">
        <v>2087</v>
      </c>
      <c r="AA171" s="326">
        <v>2128.1362209445874</v>
      </c>
      <c r="AB171" s="326">
        <f t="shared" si="16"/>
        <v>527.8391763662685</v>
      </c>
      <c r="AC171" s="334">
        <v>0.9776206896551725</v>
      </c>
    </row>
    <row r="172" spans="1:31" s="160" customFormat="1" ht="12.75" customHeight="1">
      <c r="A172" s="84" t="s">
        <v>232</v>
      </c>
      <c r="B172" s="86">
        <v>11.95584</v>
      </c>
      <c r="C172" s="86">
        <v>11.73</v>
      </c>
      <c r="D172" s="230">
        <v>9.274</v>
      </c>
      <c r="E172" s="230">
        <v>8.378</v>
      </c>
      <c r="F172" s="189">
        <v>17.64</v>
      </c>
      <c r="G172" s="86">
        <f t="shared" si="12"/>
        <v>11159.622985748621</v>
      </c>
      <c r="H172" s="191">
        <f t="shared" si="13"/>
        <v>5.199999999999985</v>
      </c>
      <c r="I172" s="427">
        <f t="shared" si="14"/>
        <v>-20.686495227400243</v>
      </c>
      <c r="J172" s="228">
        <f t="shared" si="15"/>
        <v>-20.7077172971359</v>
      </c>
      <c r="K172" s="86">
        <v>14.64</v>
      </c>
      <c r="L172" s="86">
        <v>14.65</v>
      </c>
      <c r="M172" s="86">
        <v>6.95</v>
      </c>
      <c r="N172" s="86">
        <v>6.29</v>
      </c>
      <c r="O172" s="86">
        <v>16.13</v>
      </c>
      <c r="P172" s="86">
        <v>14.1</v>
      </c>
      <c r="Q172" s="86">
        <v>13.93</v>
      </c>
      <c r="R172" s="87">
        <v>18.7</v>
      </c>
      <c r="S172" s="87">
        <v>14</v>
      </c>
      <c r="T172" s="87">
        <v>17</v>
      </c>
      <c r="U172" s="87">
        <v>197.1</v>
      </c>
      <c r="V172" s="85" t="s">
        <v>176</v>
      </c>
      <c r="W172" s="85" t="s">
        <v>798</v>
      </c>
      <c r="X172" s="85" t="s">
        <v>863</v>
      </c>
      <c r="Y172" s="326">
        <v>541.9415209421376</v>
      </c>
      <c r="Z172" s="327">
        <v>2106.41</v>
      </c>
      <c r="AA172" s="326">
        <v>2139.5747893258426</v>
      </c>
      <c r="AB172" s="326">
        <f t="shared" si="16"/>
        <v>541.9415209421376</v>
      </c>
      <c r="AC172" s="334">
        <v>0.9820689655172414</v>
      </c>
      <c r="AE172" s="2"/>
    </row>
    <row r="173" spans="1:31" s="162" customFormat="1" ht="12.75" customHeight="1">
      <c r="A173" s="161" t="s">
        <v>487</v>
      </c>
      <c r="B173" s="86">
        <v>12.135177599999999</v>
      </c>
      <c r="C173" s="86">
        <v>11.95</v>
      </c>
      <c r="D173" s="230">
        <v>8.5</v>
      </c>
      <c r="E173" s="230">
        <v>8</v>
      </c>
      <c r="F173" s="189">
        <v>17.52</v>
      </c>
      <c r="G173" s="86">
        <f t="shared" si="12"/>
        <v>10184.990141417615</v>
      </c>
      <c r="H173" s="191">
        <f t="shared" si="13"/>
        <v>5.100000000000014</v>
      </c>
      <c r="I173" s="427">
        <f t="shared" si="14"/>
        <v>-20.409606129601396</v>
      </c>
      <c r="J173" s="228">
        <f t="shared" si="15"/>
        <v>-20.43285357796405</v>
      </c>
      <c r="K173" s="86">
        <v>14.7</v>
      </c>
      <c r="L173" s="86">
        <v>14.72</v>
      </c>
      <c r="M173" s="86">
        <v>6.375</v>
      </c>
      <c r="N173" s="86">
        <v>6</v>
      </c>
      <c r="O173" s="86">
        <v>15.9</v>
      </c>
      <c r="P173" s="86">
        <v>14.14</v>
      </c>
      <c r="Q173" s="86">
        <v>14.04</v>
      </c>
      <c r="R173" s="87">
        <v>20.35</v>
      </c>
      <c r="S173" s="87">
        <v>14.86</v>
      </c>
      <c r="T173" s="87">
        <v>20.27</v>
      </c>
      <c r="U173" s="87">
        <v>49.96</v>
      </c>
      <c r="V173" s="87" t="s">
        <v>153</v>
      </c>
      <c r="W173" s="87" t="s">
        <v>797</v>
      </c>
      <c r="X173" s="87" t="s">
        <v>872</v>
      </c>
      <c r="Y173" s="326">
        <v>447.5472286607597</v>
      </c>
      <c r="Z173" s="327">
        <v>2031.83</v>
      </c>
      <c r="AA173" s="326">
        <v>2063.01053001053</v>
      </c>
      <c r="AB173" s="326">
        <f t="shared" si="16"/>
        <v>447.5472286607597</v>
      </c>
      <c r="AC173" s="334">
        <v>0.9824137931034482</v>
      </c>
      <c r="AE173" s="2"/>
    </row>
    <row r="174" spans="1:29" s="2" customFormat="1" ht="12.75" customHeight="1">
      <c r="A174" s="84" t="s">
        <v>486</v>
      </c>
      <c r="B174" s="86">
        <v>12.141155520000002</v>
      </c>
      <c r="C174" s="86">
        <v>11.95</v>
      </c>
      <c r="D174" s="241">
        <v>9.469</v>
      </c>
      <c r="E174" s="241">
        <v>8.615</v>
      </c>
      <c r="F174" s="189">
        <v>17.83</v>
      </c>
      <c r="G174" s="86">
        <f t="shared" si="12"/>
        <v>10572.360723260615</v>
      </c>
      <c r="H174" s="191">
        <f t="shared" si="13"/>
        <v>6.990000000000004</v>
      </c>
      <c r="I174" s="427">
        <f t="shared" si="14"/>
        <v>-20.261719726065678</v>
      </c>
      <c r="J174" s="228">
        <f t="shared" si="15"/>
        <v>-20.284117582104088</v>
      </c>
      <c r="K174" s="86">
        <v>14.87</v>
      </c>
      <c r="L174" s="86">
        <v>14.88</v>
      </c>
      <c r="M174" s="86">
        <v>7.1017</v>
      </c>
      <c r="N174" s="88">
        <v>6.465</v>
      </c>
      <c r="O174" s="86">
        <v>16.45</v>
      </c>
      <c r="P174" s="86">
        <v>14.34</v>
      </c>
      <c r="Q174" s="86">
        <v>14.18</v>
      </c>
      <c r="R174" s="87">
        <v>20.35</v>
      </c>
      <c r="S174" s="87">
        <v>14.86</v>
      </c>
      <c r="T174" s="87">
        <v>20.27</v>
      </c>
      <c r="U174" s="87">
        <v>49.96</v>
      </c>
      <c r="V174" s="159" t="s">
        <v>153</v>
      </c>
      <c r="W174" s="159" t="s">
        <v>797</v>
      </c>
      <c r="X174" s="159" t="s">
        <v>872</v>
      </c>
      <c r="Y174" s="326">
        <v>491.542774145256</v>
      </c>
      <c r="Z174" s="327">
        <v>2055.1</v>
      </c>
      <c r="AA174" s="326">
        <v>2098.6958058019154</v>
      </c>
      <c r="AB174" s="326">
        <f t="shared" si="16"/>
        <v>491.542774145256</v>
      </c>
      <c r="AC174" s="334">
        <v>0.9758965517241379</v>
      </c>
    </row>
    <row r="175" spans="1:29" s="2" customFormat="1" ht="12.75" customHeight="1">
      <c r="A175" s="84" t="s">
        <v>183</v>
      </c>
      <c r="B175" s="86">
        <v>12.254736</v>
      </c>
      <c r="C175" s="86">
        <v>11.87</v>
      </c>
      <c r="D175" s="230">
        <v>9.469</v>
      </c>
      <c r="E175" s="230">
        <v>8.574</v>
      </c>
      <c r="F175" s="189">
        <v>17.82</v>
      </c>
      <c r="G175" s="86">
        <f t="shared" si="12"/>
        <v>10772.696079849695</v>
      </c>
      <c r="H175" s="191">
        <f t="shared" si="13"/>
        <v>5.819999999999993</v>
      </c>
      <c r="I175" s="427">
        <f t="shared" si="14"/>
        <v>-20.35324407668434</v>
      </c>
      <c r="J175" s="228">
        <f t="shared" si="15"/>
        <v>-20.375226461444143</v>
      </c>
      <c r="K175" s="86">
        <v>14.82</v>
      </c>
      <c r="L175" s="86">
        <v>14.82</v>
      </c>
      <c r="M175" s="86">
        <v>7.1</v>
      </c>
      <c r="N175" s="86">
        <v>6.43</v>
      </c>
      <c r="O175" s="86">
        <v>16.37</v>
      </c>
      <c r="P175" s="86">
        <v>14.27</v>
      </c>
      <c r="Q175" s="86">
        <v>14.08</v>
      </c>
      <c r="R175" s="87">
        <v>21.29</v>
      </c>
      <c r="S175" s="87">
        <v>13.27</v>
      </c>
      <c r="T175" s="87">
        <v>22.08</v>
      </c>
      <c r="U175" s="87">
        <v>27.76</v>
      </c>
      <c r="V175" s="85" t="s">
        <v>230</v>
      </c>
      <c r="W175" s="85" t="s">
        <v>797</v>
      </c>
      <c r="X175" s="85" t="s">
        <v>872</v>
      </c>
      <c r="Y175" s="326">
        <v>506.80742560408453</v>
      </c>
      <c r="Z175" s="327">
        <v>2074.53</v>
      </c>
      <c r="AA175" s="326">
        <v>2111.0771342107114</v>
      </c>
      <c r="AB175" s="326">
        <f t="shared" si="16"/>
        <v>506.80742560408453</v>
      </c>
      <c r="AC175" s="334">
        <v>0.9799310344827586</v>
      </c>
    </row>
    <row r="176" spans="1:29" s="2" customFormat="1" ht="12.75" customHeight="1">
      <c r="A176" s="84" t="s">
        <v>185</v>
      </c>
      <c r="B176" s="86">
        <v>12.254736</v>
      </c>
      <c r="C176" s="86">
        <v>12.14</v>
      </c>
      <c r="D176" s="230">
        <v>9.995</v>
      </c>
      <c r="E176" s="230">
        <v>9.134</v>
      </c>
      <c r="F176" s="189">
        <v>18.12</v>
      </c>
      <c r="G176" s="86">
        <f t="shared" si="12"/>
        <v>12111.425601455045</v>
      </c>
      <c r="H176" s="191">
        <f t="shared" si="13"/>
        <v>6.369999999999996</v>
      </c>
      <c r="I176" s="427">
        <f t="shared" si="14"/>
        <v>-20.56195265719916</v>
      </c>
      <c r="J176" s="228">
        <f t="shared" si="15"/>
        <v>-20.581510694093982</v>
      </c>
      <c r="K176" s="86">
        <v>15.09</v>
      </c>
      <c r="L176" s="86">
        <v>15.11</v>
      </c>
      <c r="M176" s="86">
        <v>7.5</v>
      </c>
      <c r="N176" s="86">
        <v>6.847</v>
      </c>
      <c r="O176" s="86">
        <v>16.55</v>
      </c>
      <c r="P176" s="86">
        <v>14.49</v>
      </c>
      <c r="Q176" s="86">
        <v>14.28</v>
      </c>
      <c r="R176" s="87">
        <v>19.27</v>
      </c>
      <c r="S176" s="87">
        <v>12.3</v>
      </c>
      <c r="T176" s="87">
        <v>16.83</v>
      </c>
      <c r="U176" s="87">
        <v>12.57</v>
      </c>
      <c r="V176" s="85" t="s">
        <v>184</v>
      </c>
      <c r="W176" s="85" t="s">
        <v>797</v>
      </c>
      <c r="X176" s="85" t="s">
        <v>872</v>
      </c>
      <c r="Y176" s="326">
        <v>638.5034716981082</v>
      </c>
      <c r="Z176" s="327">
        <v>2175.55</v>
      </c>
      <c r="AA176" s="326">
        <v>2217.8972605154604</v>
      </c>
      <c r="AB176" s="326">
        <f t="shared" si="16"/>
        <v>638.5034716981082</v>
      </c>
      <c r="AC176" s="334">
        <v>0.9780344827586207</v>
      </c>
    </row>
    <row r="177" spans="1:29" s="2" customFormat="1" ht="12.75" customHeight="1">
      <c r="A177" s="84" t="s">
        <v>1035</v>
      </c>
      <c r="B177" s="86">
        <v>12.324677664000001</v>
      </c>
      <c r="C177" s="86">
        <v>11.81</v>
      </c>
      <c r="D177" s="230">
        <v>9.134</v>
      </c>
      <c r="E177" s="230">
        <v>8.228</v>
      </c>
      <c r="F177" s="189">
        <v>17.71</v>
      </c>
      <c r="G177" s="86">
        <f t="shared" si="12"/>
        <v>10407.7400686176</v>
      </c>
      <c r="H177" s="191">
        <f t="shared" si="13"/>
        <v>4.320000000000006</v>
      </c>
      <c r="I177" s="427">
        <f t="shared" si="14"/>
        <v>-20.31356437264646</v>
      </c>
      <c r="J177" s="228">
        <f t="shared" si="15"/>
        <v>-20.336315572307456</v>
      </c>
      <c r="K177" s="86">
        <v>14.73</v>
      </c>
      <c r="L177" s="86">
        <v>14.72</v>
      </c>
      <c r="M177" s="86">
        <v>6.847</v>
      </c>
      <c r="N177" s="86">
        <v>6.172</v>
      </c>
      <c r="O177" s="86">
        <v>16.32</v>
      </c>
      <c r="P177" s="86">
        <v>14.2</v>
      </c>
      <c r="Q177" s="86">
        <v>14.08</v>
      </c>
      <c r="R177" s="87">
        <v>23.78</v>
      </c>
      <c r="S177" s="87">
        <v>14.43</v>
      </c>
      <c r="T177" s="87">
        <v>20.4</v>
      </c>
      <c r="U177" s="87">
        <v>49.76</v>
      </c>
      <c r="V177" s="85" t="s">
        <v>287</v>
      </c>
      <c r="W177" s="85" t="s">
        <v>788</v>
      </c>
      <c r="X177" s="85" t="s">
        <v>863</v>
      </c>
      <c r="Y177" s="326">
        <v>466.3716083042623</v>
      </c>
      <c r="Z177" s="327">
        <v>2051.64</v>
      </c>
      <c r="AA177" s="326">
        <v>2078.2791935032205</v>
      </c>
      <c r="AB177" s="326">
        <f t="shared" si="16"/>
        <v>466.3716083042623</v>
      </c>
      <c r="AC177" s="334">
        <v>0.985103448275862</v>
      </c>
    </row>
    <row r="178" spans="1:29" s="2" customFormat="1" ht="12.75" customHeight="1">
      <c r="A178" s="84" t="s">
        <v>234</v>
      </c>
      <c r="B178" s="86">
        <v>12.3742944</v>
      </c>
      <c r="C178" s="86">
        <v>11.95</v>
      </c>
      <c r="D178" s="230">
        <v>9.52</v>
      </c>
      <c r="E178" s="230">
        <v>8.66</v>
      </c>
      <c r="F178" s="189">
        <v>17.89</v>
      </c>
      <c r="G178" s="86">
        <f t="shared" si="12"/>
        <v>10234.779873079318</v>
      </c>
      <c r="H178" s="191">
        <f t="shared" si="13"/>
        <v>9.329999999999995</v>
      </c>
      <c r="I178" s="427">
        <f t="shared" si="14"/>
        <v>-20.060785064088783</v>
      </c>
      <c r="J178" s="228">
        <f t="shared" si="15"/>
        <v>-20.08391971991663</v>
      </c>
      <c r="K178" s="86">
        <v>14.88</v>
      </c>
      <c r="L178" s="86">
        <v>14.91</v>
      </c>
      <c r="M178" s="86">
        <v>7.14</v>
      </c>
      <c r="N178" s="86">
        <v>6.495</v>
      </c>
      <c r="O178" s="86">
        <v>16.54</v>
      </c>
      <c r="P178" s="86">
        <v>14.36</v>
      </c>
      <c r="Q178" s="86">
        <v>14.24</v>
      </c>
      <c r="R178" s="87">
        <v>21.83</v>
      </c>
      <c r="S178" s="87">
        <v>21.69</v>
      </c>
      <c r="T178" s="87">
        <v>30.7</v>
      </c>
      <c r="U178" s="87">
        <v>21.5</v>
      </c>
      <c r="V178" s="85" t="s">
        <v>278</v>
      </c>
      <c r="W178" s="85" t="s">
        <v>797</v>
      </c>
      <c r="X178" s="85" t="s">
        <v>872</v>
      </c>
      <c r="Y178" s="326">
        <v>466.8098984987235</v>
      </c>
      <c r="Z178" s="327">
        <v>2021.09</v>
      </c>
      <c r="AA178" s="326">
        <v>2078.634695549934</v>
      </c>
      <c r="AB178" s="326">
        <f t="shared" si="16"/>
        <v>466.8098984987235</v>
      </c>
      <c r="AC178" s="334">
        <v>0.9678275862068966</v>
      </c>
    </row>
    <row r="179" spans="1:29" s="234" customFormat="1" ht="12.75" customHeight="1">
      <c r="A179" s="129" t="s">
        <v>897</v>
      </c>
      <c r="B179" s="230">
        <v>12.4</v>
      </c>
      <c r="C179" s="230">
        <v>11.83</v>
      </c>
      <c r="D179" s="230">
        <v>9.228</v>
      </c>
      <c r="E179" s="230">
        <v>8.34</v>
      </c>
      <c r="F179" s="231">
        <v>17.75</v>
      </c>
      <c r="G179" s="86">
        <f t="shared" si="12"/>
        <v>9509.9592046039</v>
      </c>
      <c r="H179" s="191">
        <f t="shared" si="13"/>
        <v>6.6080000000000085</v>
      </c>
      <c r="I179" s="427">
        <f t="shared" si="14"/>
        <v>-19.881786539244366</v>
      </c>
      <c r="J179" s="228">
        <f t="shared" si="15"/>
        <v>-19.90667940539317</v>
      </c>
      <c r="K179" s="230">
        <v>14.77</v>
      </c>
      <c r="L179" s="230">
        <v>14.77</v>
      </c>
      <c r="M179" s="230">
        <v>6.921</v>
      </c>
      <c r="N179" s="230">
        <v>6.255</v>
      </c>
      <c r="O179" s="230">
        <v>16.51</v>
      </c>
      <c r="P179" s="230">
        <v>14.27</v>
      </c>
      <c r="Q179" s="230">
        <v>14.02</v>
      </c>
      <c r="R179" s="232">
        <v>23.44</v>
      </c>
      <c r="S179" s="232">
        <v>16.24</v>
      </c>
      <c r="T179" s="232">
        <v>20.83</v>
      </c>
      <c r="U179" s="232">
        <v>51.57</v>
      </c>
      <c r="V179" s="233" t="s">
        <v>241</v>
      </c>
      <c r="W179" s="233" t="s">
        <v>788</v>
      </c>
      <c r="X179" s="233" t="s">
        <v>863</v>
      </c>
      <c r="Y179" s="330">
        <v>387.1578821776355</v>
      </c>
      <c r="Z179" s="332">
        <v>1974.744</v>
      </c>
      <c r="AA179" s="330">
        <v>2014.0280600722674</v>
      </c>
      <c r="AB179" s="330">
        <f t="shared" si="16"/>
        <v>387.1578821776355</v>
      </c>
      <c r="AC179" s="364">
        <v>0.9772137931034482</v>
      </c>
    </row>
    <row r="180" spans="1:29" s="2" customFormat="1" ht="12.75" customHeight="1">
      <c r="A180" s="84" t="s">
        <v>77</v>
      </c>
      <c r="B180" s="86">
        <v>12.434073600000001</v>
      </c>
      <c r="C180" s="86">
        <v>11.69</v>
      </c>
      <c r="D180" s="230">
        <v>8.95</v>
      </c>
      <c r="E180" s="230">
        <v>7.98</v>
      </c>
      <c r="F180" s="189">
        <v>17.54</v>
      </c>
      <c r="G180" s="86">
        <f t="shared" si="12"/>
        <v>9009.466581976912</v>
      </c>
      <c r="H180" s="191">
        <f t="shared" si="13"/>
        <v>5.060000000000006</v>
      </c>
      <c r="I180" s="427">
        <f t="shared" si="14"/>
        <v>-19.856990787302585</v>
      </c>
      <c r="J180" s="228">
        <f t="shared" si="15"/>
        <v>-19.883262324073122</v>
      </c>
      <c r="K180" s="86">
        <v>14.59</v>
      </c>
      <c r="L180" s="86">
        <v>14.56</v>
      </c>
      <c r="M180" s="86">
        <v>6.71</v>
      </c>
      <c r="N180" s="86">
        <v>5.99</v>
      </c>
      <c r="O180" s="86">
        <v>16.3</v>
      </c>
      <c r="P180" s="86">
        <v>14.11</v>
      </c>
      <c r="Q180" s="86">
        <v>14.03</v>
      </c>
      <c r="R180" s="87">
        <v>24.45</v>
      </c>
      <c r="S180" s="87">
        <v>17.7</v>
      </c>
      <c r="T180" s="87">
        <v>24.7</v>
      </c>
      <c r="U180" s="87">
        <v>49.3</v>
      </c>
      <c r="V180" s="85" t="s">
        <v>151</v>
      </c>
      <c r="W180" s="85" t="s">
        <v>796</v>
      </c>
      <c r="X180" s="85" t="s">
        <v>863</v>
      </c>
      <c r="Y180" s="326">
        <v>334.02244731874504</v>
      </c>
      <c r="Z180" s="327">
        <v>1941.6</v>
      </c>
      <c r="AA180" s="326">
        <v>1970.9293184530077</v>
      </c>
      <c r="AB180" s="326">
        <f aca="true" t="shared" si="17" ref="AB180:AB213">(AA180-1700)*1.232876712</f>
        <v>334.02244731874504</v>
      </c>
      <c r="AC180" s="334">
        <v>0.982551724137931</v>
      </c>
    </row>
    <row r="181" spans="1:29" s="2" customFormat="1" ht="12.75" customHeight="1">
      <c r="A181" s="84" t="s">
        <v>235</v>
      </c>
      <c r="B181" s="86">
        <v>12.493852799999999</v>
      </c>
      <c r="C181" s="86">
        <v>11.88</v>
      </c>
      <c r="D181" s="230">
        <v>9.274</v>
      </c>
      <c r="E181" s="230">
        <v>8.378</v>
      </c>
      <c r="F181" s="189">
        <v>17.8</v>
      </c>
      <c r="G181" s="86">
        <f t="shared" si="12"/>
        <v>9335.211465209066</v>
      </c>
      <c r="H181" s="191">
        <f t="shared" si="13"/>
        <v>6.369999999999996</v>
      </c>
      <c r="I181" s="427">
        <f t="shared" si="14"/>
        <v>-19.75124160221169</v>
      </c>
      <c r="J181" s="228">
        <f t="shared" si="15"/>
        <v>-19.776599085289636</v>
      </c>
      <c r="K181" s="86">
        <v>14.81</v>
      </c>
      <c r="L181" s="86">
        <v>14.81</v>
      </c>
      <c r="M181" s="86">
        <v>6.95</v>
      </c>
      <c r="N181" s="86">
        <v>6.29</v>
      </c>
      <c r="O181" s="86">
        <v>16.56</v>
      </c>
      <c r="P181" s="86">
        <v>14.33</v>
      </c>
      <c r="Q181" s="86">
        <v>14.25</v>
      </c>
      <c r="R181" s="87">
        <v>24.37</v>
      </c>
      <c r="S181" s="87">
        <v>16.33</v>
      </c>
      <c r="T181" s="87">
        <v>21.24</v>
      </c>
      <c r="U181" s="87">
        <v>48.8</v>
      </c>
      <c r="V181" s="85" t="s">
        <v>191</v>
      </c>
      <c r="W181" s="85" t="s">
        <v>788</v>
      </c>
      <c r="X181" s="85" t="s">
        <v>863</v>
      </c>
      <c r="Y181" s="326">
        <v>369.4735422697628</v>
      </c>
      <c r="Z181" s="327">
        <v>1962.13</v>
      </c>
      <c r="AA181" s="326">
        <v>1999.6840954765012</v>
      </c>
      <c r="AB181" s="326">
        <f t="shared" si="17"/>
        <v>369.4735422697628</v>
      </c>
      <c r="AC181" s="334">
        <v>0.9780344827586207</v>
      </c>
    </row>
    <row r="182" spans="1:29" s="2" customFormat="1" ht="12.75" customHeight="1">
      <c r="A182" s="84" t="s">
        <v>1280</v>
      </c>
      <c r="B182" s="86">
        <v>12.493852799999999</v>
      </c>
      <c r="C182" s="86">
        <v>11.78</v>
      </c>
      <c r="D182" s="230">
        <v>9.043</v>
      </c>
      <c r="E182" s="230">
        <v>8.155</v>
      </c>
      <c r="F182" s="189">
        <v>17.65</v>
      </c>
      <c r="G182" s="86">
        <f t="shared" si="12"/>
        <v>9094.886770900466</v>
      </c>
      <c r="H182" s="191">
        <f t="shared" si="13"/>
        <v>5.120000000000001</v>
      </c>
      <c r="I182" s="427">
        <f t="shared" si="14"/>
        <v>-19.787972965738597</v>
      </c>
      <c r="J182" s="228">
        <f t="shared" si="15"/>
        <v>-19.81399849515246</v>
      </c>
      <c r="K182" s="86">
        <v>14.69</v>
      </c>
      <c r="L182" s="86">
        <v>14.68</v>
      </c>
      <c r="M182" s="86">
        <v>6.78</v>
      </c>
      <c r="N182" s="86">
        <v>6.12</v>
      </c>
      <c r="O182" s="86">
        <v>16.34</v>
      </c>
      <c r="P182" s="86">
        <v>14.18</v>
      </c>
      <c r="Q182" s="86">
        <v>14.09</v>
      </c>
      <c r="R182" s="87">
        <v>25.58</v>
      </c>
      <c r="S182" s="87">
        <v>16.2</v>
      </c>
      <c r="T182" s="87">
        <v>22.38</v>
      </c>
      <c r="U182" s="87">
        <v>48.69</v>
      </c>
      <c r="V182" s="85" t="s">
        <v>225</v>
      </c>
      <c r="W182" s="85" t="s">
        <v>788</v>
      </c>
      <c r="X182" s="85" t="s">
        <v>863</v>
      </c>
      <c r="Y182" s="326">
        <v>342.4409411557543</v>
      </c>
      <c r="Z182" s="327">
        <v>1947.96</v>
      </c>
      <c r="AA182" s="326">
        <v>1977.7576523448472</v>
      </c>
      <c r="AB182" s="326">
        <f t="shared" si="17"/>
        <v>342.4409411557543</v>
      </c>
      <c r="AC182" s="334">
        <v>0.9823448275862069</v>
      </c>
    </row>
    <row r="183" spans="1:29" s="2" customFormat="1" ht="12.75" customHeight="1">
      <c r="A183" s="84" t="s">
        <v>814</v>
      </c>
      <c r="B183" s="86">
        <v>12.493852799999999</v>
      </c>
      <c r="C183" s="86">
        <v>11.89</v>
      </c>
      <c r="D183" s="230">
        <v>9.672</v>
      </c>
      <c r="E183" s="230">
        <v>8.823</v>
      </c>
      <c r="F183" s="189">
        <v>17.81</v>
      </c>
      <c r="G183" s="86">
        <f t="shared" si="12"/>
        <v>12252.796155021553</v>
      </c>
      <c r="H183" s="191">
        <f t="shared" si="13"/>
        <v>8.280000000000006</v>
      </c>
      <c r="I183" s="427">
        <f t="shared" si="14"/>
        <v>-20.922352083841982</v>
      </c>
      <c r="J183" s="228">
        <f t="shared" si="15"/>
        <v>-20.94168496514663</v>
      </c>
      <c r="K183" s="86">
        <v>14.8</v>
      </c>
      <c r="L183" s="86">
        <v>14.83</v>
      </c>
      <c r="M183" s="86">
        <v>7.2525</v>
      </c>
      <c r="N183" s="86">
        <v>6.615</v>
      </c>
      <c r="O183" s="86">
        <v>16.12</v>
      </c>
      <c r="P183" s="86">
        <v>14.2</v>
      </c>
      <c r="Q183" s="86">
        <v>13.96</v>
      </c>
      <c r="R183" s="87">
        <v>18.3</v>
      </c>
      <c r="S183" s="87">
        <v>12.37</v>
      </c>
      <c r="T183" s="87">
        <v>17.32</v>
      </c>
      <c r="U183" s="87">
        <v>16.92</v>
      </c>
      <c r="V183" s="85" t="s">
        <v>815</v>
      </c>
      <c r="W183" s="85" t="s">
        <v>110</v>
      </c>
      <c r="X183" s="85" t="s">
        <v>872</v>
      </c>
      <c r="Y183" s="326">
        <v>660.0625510017778</v>
      </c>
      <c r="Z183" s="327">
        <v>2179.84</v>
      </c>
      <c r="AA183" s="326">
        <v>2235.3840692886556</v>
      </c>
      <c r="AB183" s="326">
        <f t="shared" si="17"/>
        <v>660.0625510017778</v>
      </c>
      <c r="AC183" s="334">
        <v>0.9714482758620689</v>
      </c>
    </row>
    <row r="184" spans="1:29" s="2" customFormat="1" ht="12.75" customHeight="1">
      <c r="A184" s="84" t="s">
        <v>1257</v>
      </c>
      <c r="B184" s="86">
        <v>12.595477440000002</v>
      </c>
      <c r="C184" s="86">
        <v>11.81</v>
      </c>
      <c r="D184" s="230">
        <v>9.469</v>
      </c>
      <c r="E184" s="230">
        <v>8.615</v>
      </c>
      <c r="F184" s="189">
        <v>17.87</v>
      </c>
      <c r="G184" s="86">
        <f t="shared" si="12"/>
        <v>9521.083219537548</v>
      </c>
      <c r="H184" s="191">
        <f t="shared" si="13"/>
        <v>4.6100000000000065</v>
      </c>
      <c r="I184" s="427">
        <f t="shared" si="14"/>
        <v>-19.76686361147701</v>
      </c>
      <c r="J184" s="228">
        <f t="shared" si="15"/>
        <v>-19.791727476990825</v>
      </c>
      <c r="K184" s="86">
        <v>14.86</v>
      </c>
      <c r="L184" s="86">
        <v>14.88</v>
      </c>
      <c r="M184" s="86">
        <v>7.1</v>
      </c>
      <c r="N184" s="86">
        <v>6.46</v>
      </c>
      <c r="O184" s="86">
        <v>16.71</v>
      </c>
      <c r="P184" s="86">
        <v>14.38</v>
      </c>
      <c r="Q184" s="86">
        <v>14.08</v>
      </c>
      <c r="R184" s="87">
        <v>23.62</v>
      </c>
      <c r="S184" s="87">
        <v>14.01</v>
      </c>
      <c r="T184" s="87">
        <v>22.43</v>
      </c>
      <c r="U184" s="87">
        <v>53.3</v>
      </c>
      <c r="V184" s="85" t="s">
        <v>215</v>
      </c>
      <c r="W184" s="85" t="s">
        <v>788</v>
      </c>
      <c r="X184" s="85" t="s">
        <v>863</v>
      </c>
      <c r="Y184" s="326">
        <v>381.9688701823527</v>
      </c>
      <c r="Z184" s="327">
        <v>1982.48</v>
      </c>
      <c r="AA184" s="326">
        <v>2009.8191947860823</v>
      </c>
      <c r="AB184" s="326">
        <f t="shared" si="17"/>
        <v>381.9688701823527</v>
      </c>
      <c r="AC184" s="334">
        <v>0.984103448275862</v>
      </c>
    </row>
    <row r="185" spans="1:29" s="2" customFormat="1" ht="12.75" customHeight="1">
      <c r="A185" s="84" t="s">
        <v>908</v>
      </c>
      <c r="B185" s="86">
        <v>12.9123072</v>
      </c>
      <c r="C185" s="86">
        <v>11.84</v>
      </c>
      <c r="D185" s="230">
        <v>9.134</v>
      </c>
      <c r="E185" s="230">
        <v>8.265</v>
      </c>
      <c r="F185" s="189">
        <v>17.74</v>
      </c>
      <c r="G185" s="86">
        <f t="shared" si="12"/>
        <v>9524.152181278187</v>
      </c>
      <c r="H185" s="191">
        <f t="shared" si="13"/>
        <v>3.9700000000000104</v>
      </c>
      <c r="I185" s="427">
        <f t="shared" si="14"/>
        <v>-19.89826326144995</v>
      </c>
      <c r="J185" s="228">
        <f t="shared" si="15"/>
        <v>-19.923119137978954</v>
      </c>
      <c r="K185" s="86">
        <v>14.76</v>
      </c>
      <c r="L185" s="86">
        <v>14.77</v>
      </c>
      <c r="M185" s="86">
        <v>6.85</v>
      </c>
      <c r="N185" s="86">
        <v>6.2</v>
      </c>
      <c r="O185" s="86">
        <v>16.45</v>
      </c>
      <c r="P185" s="86">
        <v>14.25</v>
      </c>
      <c r="Q185" s="86">
        <v>14.17</v>
      </c>
      <c r="R185" s="87">
        <v>21.56</v>
      </c>
      <c r="S185" s="87">
        <v>16.84</v>
      </c>
      <c r="T185" s="87">
        <v>19.56</v>
      </c>
      <c r="U185" s="87">
        <v>49.19</v>
      </c>
      <c r="V185" s="85" t="s">
        <v>179</v>
      </c>
      <c r="W185" s="85" t="s">
        <v>797</v>
      </c>
      <c r="X185" s="85" t="s">
        <v>872</v>
      </c>
      <c r="Y185" s="326">
        <v>380.2745567872043</v>
      </c>
      <c r="Z185" s="327">
        <v>1984.92</v>
      </c>
      <c r="AA185" s="326">
        <v>2008.4449183652066</v>
      </c>
      <c r="AB185" s="326">
        <f t="shared" si="17"/>
        <v>380.2745567872043</v>
      </c>
      <c r="AC185" s="334">
        <v>0.9863103448275862</v>
      </c>
    </row>
    <row r="186" spans="1:29" s="2" customFormat="1" ht="12.75" customHeight="1">
      <c r="A186" s="84" t="s">
        <v>485</v>
      </c>
      <c r="B186" s="86">
        <v>12.9123072</v>
      </c>
      <c r="C186" s="86">
        <v>11.84</v>
      </c>
      <c r="D186" s="230">
        <v>9.088</v>
      </c>
      <c r="E186" s="230">
        <v>8.191</v>
      </c>
      <c r="F186" s="189">
        <v>17.71</v>
      </c>
      <c r="G186" s="86">
        <f t="shared" si="12"/>
        <v>9205.705828983755</v>
      </c>
      <c r="H186" s="191">
        <f t="shared" si="13"/>
        <v>2.7299999999999933</v>
      </c>
      <c r="I186" s="427">
        <f t="shared" si="14"/>
        <v>-19.7805709277278</v>
      </c>
      <c r="J186" s="228">
        <f t="shared" si="15"/>
        <v>-19.806284085265297</v>
      </c>
      <c r="K186" s="86">
        <v>14.75</v>
      </c>
      <c r="L186" s="86">
        <v>14.73</v>
      </c>
      <c r="M186" s="86">
        <v>6.82</v>
      </c>
      <c r="N186" s="86">
        <v>6.04</v>
      </c>
      <c r="O186" s="86">
        <v>16.51</v>
      </c>
      <c r="P186" s="86">
        <v>14.34</v>
      </c>
      <c r="Q186" s="86">
        <v>13.9</v>
      </c>
      <c r="R186" s="87">
        <v>24.27</v>
      </c>
      <c r="S186" s="87">
        <v>17.29</v>
      </c>
      <c r="T186" s="87">
        <v>20.37</v>
      </c>
      <c r="U186" s="87">
        <v>50.16</v>
      </c>
      <c r="V186" s="85" t="s">
        <v>236</v>
      </c>
      <c r="W186" s="85" t="s">
        <v>797</v>
      </c>
      <c r="X186" s="85" t="s">
        <v>872</v>
      </c>
      <c r="Y186" s="326">
        <v>345.97626871313537</v>
      </c>
      <c r="Z186" s="327">
        <v>1964.71</v>
      </c>
      <c r="AA186" s="326">
        <v>1980.625195808821</v>
      </c>
      <c r="AB186" s="326">
        <f t="shared" si="17"/>
        <v>345.97626871313537</v>
      </c>
      <c r="AC186" s="334">
        <v>0.9905862068965517</v>
      </c>
    </row>
    <row r="187" spans="1:29" s="2" customFormat="1" ht="12.75" customHeight="1">
      <c r="A187" s="84" t="s">
        <v>237</v>
      </c>
      <c r="B187" s="86">
        <v>13.031865600000001</v>
      </c>
      <c r="C187" s="86">
        <v>12.12</v>
      </c>
      <c r="D187" s="230">
        <v>9.68</v>
      </c>
      <c r="E187" s="230">
        <v>8.42</v>
      </c>
      <c r="F187" s="189">
        <v>17.99</v>
      </c>
      <c r="G187" s="86">
        <f t="shared" si="12"/>
        <v>10293.913165470356</v>
      </c>
      <c r="H187" s="191">
        <f t="shared" si="13"/>
        <v>6.909999999999989</v>
      </c>
      <c r="I187" s="427">
        <f t="shared" si="14"/>
        <v>-19.985805004290025</v>
      </c>
      <c r="J187" s="228">
        <f t="shared" si="15"/>
        <v>-20.008807114610928</v>
      </c>
      <c r="K187" s="86">
        <v>15.05</v>
      </c>
      <c r="L187" s="86">
        <v>14.99</v>
      </c>
      <c r="M187" s="86">
        <v>7.26</v>
      </c>
      <c r="N187" s="86">
        <v>6.32</v>
      </c>
      <c r="O187" s="86">
        <v>16.48</v>
      </c>
      <c r="P187" s="86">
        <v>14.5</v>
      </c>
      <c r="Q187" s="86">
        <v>14.27</v>
      </c>
      <c r="R187" s="87">
        <v>18.85</v>
      </c>
      <c r="S187" s="87">
        <v>15.05</v>
      </c>
      <c r="T187" s="87">
        <v>16.74</v>
      </c>
      <c r="U187" s="87">
        <v>16.4</v>
      </c>
      <c r="V187" s="85" t="s">
        <v>740</v>
      </c>
      <c r="W187" s="85" t="s">
        <v>110</v>
      </c>
      <c r="X187" s="85" t="s">
        <v>872</v>
      </c>
      <c r="Y187" s="326">
        <v>464.2260531619369</v>
      </c>
      <c r="Z187" s="327">
        <v>2033.97</v>
      </c>
      <c r="AA187" s="326">
        <v>2076.5389098873147</v>
      </c>
      <c r="AB187" s="326">
        <f t="shared" si="17"/>
        <v>464.2260531619369</v>
      </c>
      <c r="AC187" s="334">
        <v>0.9761724137931035</v>
      </c>
    </row>
    <row r="188" spans="1:29" s="2" customFormat="1" ht="12.75" customHeight="1">
      <c r="A188" s="84" t="s">
        <v>688</v>
      </c>
      <c r="B188" s="86">
        <v>13.031865600000001</v>
      </c>
      <c r="C188" s="86">
        <v>12.12</v>
      </c>
      <c r="D188" s="230">
        <v>9.144</v>
      </c>
      <c r="E188" s="230">
        <v>9.144</v>
      </c>
      <c r="F188" s="189">
        <v>18.05</v>
      </c>
      <c r="G188" s="86">
        <f t="shared" si="12"/>
        <v>10528.422149819526</v>
      </c>
      <c r="H188" s="191">
        <f t="shared" si="13"/>
        <v>6.949999999999996</v>
      </c>
      <c r="I188" s="427">
        <f t="shared" si="14"/>
        <v>-20.02363290181501</v>
      </c>
      <c r="J188" s="228">
        <f t="shared" si="15"/>
        <v>-20.046123989861446</v>
      </c>
      <c r="K188" s="86">
        <v>15.05</v>
      </c>
      <c r="L188" s="86">
        <v>14.99</v>
      </c>
      <c r="M188" s="86">
        <v>7.26</v>
      </c>
      <c r="N188" s="86">
        <v>6.32</v>
      </c>
      <c r="O188" s="86">
        <v>16.48</v>
      </c>
      <c r="P188" s="86">
        <v>14.5</v>
      </c>
      <c r="Q188" s="86">
        <v>14.27</v>
      </c>
      <c r="R188" s="87">
        <v>18.3</v>
      </c>
      <c r="S188" s="87">
        <v>15.05</v>
      </c>
      <c r="T188" s="87">
        <v>16.74</v>
      </c>
      <c r="U188" s="87">
        <v>16.4</v>
      </c>
      <c r="V188" s="85" t="s">
        <v>740</v>
      </c>
      <c r="W188" s="85" t="s">
        <v>110</v>
      </c>
      <c r="X188" s="85" t="s">
        <v>872</v>
      </c>
      <c r="Y188" s="326">
        <v>487.13504789152705</v>
      </c>
      <c r="Z188" s="327">
        <v>2051.86</v>
      </c>
      <c r="AA188" s="326">
        <v>2095.1206500618264</v>
      </c>
      <c r="AB188" s="326">
        <f t="shared" si="17"/>
        <v>487.13504789152705</v>
      </c>
      <c r="AC188" s="334">
        <v>0.9760344827586207</v>
      </c>
    </row>
    <row r="189" spans="1:29" s="2" customFormat="1" ht="12.75" customHeight="1">
      <c r="A189" s="84" t="s">
        <v>238</v>
      </c>
      <c r="B189" s="86">
        <v>13.151424</v>
      </c>
      <c r="C189" s="86">
        <v>11.66</v>
      </c>
      <c r="D189" s="230">
        <v>9.18</v>
      </c>
      <c r="E189" s="230">
        <v>8.302</v>
      </c>
      <c r="F189" s="189">
        <v>17.59</v>
      </c>
      <c r="G189" s="86">
        <f t="shared" si="12"/>
        <v>11070.660019309586</v>
      </c>
      <c r="H189" s="191">
        <f t="shared" si="13"/>
        <v>5.360000000000015</v>
      </c>
      <c r="I189" s="427">
        <f t="shared" si="14"/>
        <v>-20.701735137603205</v>
      </c>
      <c r="J189" s="228">
        <f t="shared" si="15"/>
        <v>-20.723127326918924</v>
      </c>
      <c r="K189" s="86">
        <v>14.53</v>
      </c>
      <c r="L189" s="86">
        <v>14.63</v>
      </c>
      <c r="M189" s="86">
        <v>6.89</v>
      </c>
      <c r="N189" s="86">
        <v>6.222</v>
      </c>
      <c r="O189" s="86">
        <v>16.17</v>
      </c>
      <c r="P189" s="86">
        <v>14.05</v>
      </c>
      <c r="Q189" s="86">
        <v>13.86</v>
      </c>
      <c r="R189" s="87">
        <v>16.54</v>
      </c>
      <c r="S189" s="87">
        <v>15.75</v>
      </c>
      <c r="T189" s="87">
        <v>19.13</v>
      </c>
      <c r="U189" s="87">
        <v>64.13</v>
      </c>
      <c r="V189" s="85" t="s">
        <v>160</v>
      </c>
      <c r="W189" s="85" t="s">
        <v>797</v>
      </c>
      <c r="X189" s="85" t="s">
        <v>872</v>
      </c>
      <c r="Y189" s="326">
        <v>533.9407815804556</v>
      </c>
      <c r="Z189" s="327">
        <v>2099.02</v>
      </c>
      <c r="AA189" s="326">
        <v>2133.085300730748</v>
      </c>
      <c r="AB189" s="326">
        <f t="shared" si="17"/>
        <v>533.9407815804556</v>
      </c>
      <c r="AC189" s="334">
        <v>0.9815172413793103</v>
      </c>
    </row>
    <row r="190" spans="1:29" s="2" customFormat="1" ht="12.75" customHeight="1">
      <c r="A190" s="84" t="s">
        <v>121</v>
      </c>
      <c r="B190" s="86">
        <v>13.611723840000002</v>
      </c>
      <c r="C190" s="86">
        <v>12.19</v>
      </c>
      <c r="D190" s="230">
        <v>10.05</v>
      </c>
      <c r="E190" s="230">
        <v>9.227</v>
      </c>
      <c r="F190" s="189">
        <v>18.22</v>
      </c>
      <c r="G190" s="86">
        <f t="shared" si="12"/>
        <v>11891.774775826465</v>
      </c>
      <c r="H190" s="191">
        <f t="shared" si="13"/>
        <v>4.42000000000001</v>
      </c>
      <c r="I190" s="427">
        <f t="shared" si="14"/>
        <v>-20.382466752939145</v>
      </c>
      <c r="J190" s="228">
        <f t="shared" si="15"/>
        <v>-20.40238521563267</v>
      </c>
      <c r="K190" s="86">
        <v>15.22</v>
      </c>
      <c r="L190" s="86">
        <v>15.24</v>
      </c>
      <c r="M190" s="86">
        <v>7.46</v>
      </c>
      <c r="N190" s="86">
        <v>6.82</v>
      </c>
      <c r="O190" s="86">
        <v>16.8</v>
      </c>
      <c r="P190" s="86">
        <v>14.66</v>
      </c>
      <c r="Q190" s="86">
        <v>14.5</v>
      </c>
      <c r="R190" s="87">
        <v>22.62</v>
      </c>
      <c r="S190" s="87">
        <v>11.75</v>
      </c>
      <c r="T190" s="87">
        <v>16.2</v>
      </c>
      <c r="U190" s="87">
        <v>49.96</v>
      </c>
      <c r="V190" s="85" t="s">
        <v>236</v>
      </c>
      <c r="W190" s="85" t="s">
        <v>797</v>
      </c>
      <c r="X190" s="85" t="s">
        <v>872</v>
      </c>
      <c r="Y190" s="326">
        <v>609.5413609895257</v>
      </c>
      <c r="Z190" s="327">
        <v>2165.38</v>
      </c>
      <c r="AA190" s="326">
        <v>2194.4057707122347</v>
      </c>
      <c r="AB190" s="326">
        <f t="shared" si="17"/>
        <v>609.5413609895257</v>
      </c>
      <c r="AC190" s="334">
        <v>0.9847586206896551</v>
      </c>
    </row>
    <row r="191" spans="1:29" s="2" customFormat="1" ht="12.75" customHeight="1">
      <c r="A191" s="84" t="s">
        <v>122</v>
      </c>
      <c r="B191" s="86">
        <v>13.9883328</v>
      </c>
      <c r="C191" s="86">
        <v>12.34</v>
      </c>
      <c r="D191" s="230">
        <v>10.16</v>
      </c>
      <c r="E191" s="230">
        <v>9.37</v>
      </c>
      <c r="F191" s="189">
        <v>18.36</v>
      </c>
      <c r="G191" s="86">
        <f t="shared" si="12"/>
        <v>10908.033219157713</v>
      </c>
      <c r="H191" s="191">
        <f t="shared" si="13"/>
        <v>6.640000000000008</v>
      </c>
      <c r="I191" s="427">
        <f t="shared" si="14"/>
        <v>-19.86746451865387</v>
      </c>
      <c r="J191" s="228">
        <f t="shared" si="15"/>
        <v>-19.88917484617061</v>
      </c>
      <c r="K191" s="86">
        <v>15.31</v>
      </c>
      <c r="L191" s="86">
        <v>15.35</v>
      </c>
      <c r="M191" s="86">
        <v>7.62</v>
      </c>
      <c r="N191" s="86">
        <v>7.027</v>
      </c>
      <c r="O191" s="86">
        <v>17.04</v>
      </c>
      <c r="P191" s="86">
        <v>14.77</v>
      </c>
      <c r="Q191" s="86">
        <v>14.66</v>
      </c>
      <c r="R191" s="87">
        <v>20.1</v>
      </c>
      <c r="S191" s="87">
        <v>13.25</v>
      </c>
      <c r="T191" s="87">
        <v>16.98</v>
      </c>
      <c r="U191" s="87">
        <v>27.95</v>
      </c>
      <c r="V191" s="85" t="s">
        <v>210</v>
      </c>
      <c r="W191" s="85" t="s">
        <v>797</v>
      </c>
      <c r="X191" s="85" t="s">
        <v>872</v>
      </c>
      <c r="Y191" s="326">
        <v>522.8687741773778</v>
      </c>
      <c r="Z191" s="327">
        <v>2082.11</v>
      </c>
      <c r="AA191" s="326">
        <v>2124.104672501412</v>
      </c>
      <c r="AB191" s="326">
        <f t="shared" si="17"/>
        <v>522.8687741773778</v>
      </c>
      <c r="AC191" s="334">
        <v>0.977103448275862</v>
      </c>
    </row>
    <row r="192" spans="1:29" s="2" customFormat="1" ht="12.75" customHeight="1">
      <c r="A192" s="84" t="s">
        <v>873</v>
      </c>
      <c r="B192" s="86">
        <v>14.347008</v>
      </c>
      <c r="C192" s="86">
        <v>12.2</v>
      </c>
      <c r="D192" s="230">
        <v>9.62</v>
      </c>
      <c r="E192" s="230">
        <v>8.781</v>
      </c>
      <c r="F192" s="189">
        <v>18.13</v>
      </c>
      <c r="G192" s="86">
        <f t="shared" si="12"/>
        <v>9194.216078757756</v>
      </c>
      <c r="H192" s="191">
        <f t="shared" si="13"/>
        <v>6.084</v>
      </c>
      <c r="I192" s="427">
        <f t="shared" si="14"/>
        <v>-19.35514706147968</v>
      </c>
      <c r="J192" s="228">
        <f t="shared" si="15"/>
        <v>-19.380892256963303</v>
      </c>
      <c r="K192" s="86">
        <v>15.13</v>
      </c>
      <c r="L192" s="86">
        <v>15.15</v>
      </c>
      <c r="M192" s="86">
        <v>7.215</v>
      </c>
      <c r="N192" s="86">
        <v>6.58575</v>
      </c>
      <c r="O192" s="86">
        <v>16.94</v>
      </c>
      <c r="P192" s="86">
        <v>14.66</v>
      </c>
      <c r="Q192" s="86">
        <v>14.77</v>
      </c>
      <c r="R192" s="87">
        <v>21.21</v>
      </c>
      <c r="S192" s="87">
        <v>20.75</v>
      </c>
      <c r="T192" s="87">
        <v>21.14</v>
      </c>
      <c r="U192" s="87">
        <v>48.54</v>
      </c>
      <c r="V192" s="85" t="s">
        <v>245</v>
      </c>
      <c r="W192" s="85" t="s">
        <v>797</v>
      </c>
      <c r="X192" s="85" t="s">
        <v>863</v>
      </c>
      <c r="Y192" s="326">
        <v>354.941139161857</v>
      </c>
      <c r="Z192" s="327">
        <v>1952.276</v>
      </c>
      <c r="AA192" s="326">
        <v>1987.8967018413898</v>
      </c>
      <c r="AB192" s="326">
        <f t="shared" si="17"/>
        <v>354.941139161857</v>
      </c>
      <c r="AC192" s="334">
        <v>0.9790206896551724</v>
      </c>
    </row>
    <row r="193" spans="1:29" s="2" customFormat="1" ht="12.75" customHeight="1">
      <c r="A193" s="84" t="s">
        <v>484</v>
      </c>
      <c r="B193" s="86">
        <v>14.579549087999998</v>
      </c>
      <c r="C193" s="86">
        <v>12.42</v>
      </c>
      <c r="D193" s="230">
        <v>9.777</v>
      </c>
      <c r="E193" s="230">
        <v>8.954</v>
      </c>
      <c r="F193" s="189">
        <v>18.34</v>
      </c>
      <c r="G193" s="86">
        <f t="shared" si="12"/>
        <v>8648.259987828435</v>
      </c>
      <c r="H193" s="191">
        <f t="shared" si="13"/>
        <v>6.619999999999989</v>
      </c>
      <c r="I193" s="427">
        <f t="shared" si="14"/>
        <v>-18.87928737094889</v>
      </c>
      <c r="J193" s="228">
        <f t="shared" si="15"/>
        <v>-18.906652725060415</v>
      </c>
      <c r="K193" s="86">
        <v>15.35</v>
      </c>
      <c r="L193" s="86">
        <v>15.36</v>
      </c>
      <c r="M193" s="86">
        <v>7.332</v>
      </c>
      <c r="N193" s="86">
        <v>6.585</v>
      </c>
      <c r="O193" s="86">
        <v>17.08</v>
      </c>
      <c r="P193" s="86">
        <v>14.85</v>
      </c>
      <c r="Q193" s="86">
        <v>14.77</v>
      </c>
      <c r="R193" s="87">
        <v>25.84</v>
      </c>
      <c r="S193" s="87">
        <v>16.9</v>
      </c>
      <c r="T193" s="87">
        <v>19.55</v>
      </c>
      <c r="U193" s="87">
        <v>46.43</v>
      </c>
      <c r="V193" s="85" t="s">
        <v>248</v>
      </c>
      <c r="W193" s="85" t="s">
        <v>797</v>
      </c>
      <c r="X193" s="85" t="s">
        <v>872</v>
      </c>
      <c r="Y193" s="326">
        <v>303.61883981357613</v>
      </c>
      <c r="Z193" s="327">
        <v>1908.46</v>
      </c>
      <c r="AA193" s="326">
        <v>1946.2686145811278</v>
      </c>
      <c r="AB193" s="326">
        <f t="shared" si="17"/>
        <v>303.61883981357613</v>
      </c>
      <c r="AC193" s="334">
        <v>0.9771724137931035</v>
      </c>
    </row>
    <row r="194" spans="1:29" s="2" customFormat="1" ht="12.75" customHeight="1">
      <c r="A194" s="84" t="s">
        <v>855</v>
      </c>
      <c r="B194" s="86">
        <v>14.9448</v>
      </c>
      <c r="C194" s="86">
        <v>12.17</v>
      </c>
      <c r="D194" s="230">
        <v>9.32</v>
      </c>
      <c r="E194" s="230">
        <v>8.38</v>
      </c>
      <c r="F194" s="189">
        <v>18</v>
      </c>
      <c r="G194" s="86">
        <f t="shared" si="12"/>
        <v>8170.535293583138</v>
      </c>
      <c r="H194" s="191">
        <f t="shared" si="13"/>
        <v>5.369999999999994</v>
      </c>
      <c r="I194" s="427">
        <f t="shared" si="14"/>
        <v>-18.97250510318692</v>
      </c>
      <c r="J194" s="228">
        <f t="shared" si="15"/>
        <v>-19.001465164539148</v>
      </c>
      <c r="K194" s="86">
        <v>15.17</v>
      </c>
      <c r="L194" s="86">
        <v>15.13</v>
      </c>
      <c r="M194" s="86">
        <v>6.99</v>
      </c>
      <c r="N194" s="86">
        <v>6.29</v>
      </c>
      <c r="O194" s="86">
        <v>16.89</v>
      </c>
      <c r="P194" s="86">
        <v>14.69</v>
      </c>
      <c r="Q194" s="86">
        <v>14.63</v>
      </c>
      <c r="R194" s="87">
        <v>26.6</v>
      </c>
      <c r="S194" s="87">
        <v>19.4</v>
      </c>
      <c r="T194" s="87">
        <v>24.8</v>
      </c>
      <c r="U194" s="87">
        <v>50.4</v>
      </c>
      <c r="V194" s="85" t="s">
        <v>149</v>
      </c>
      <c r="W194" s="85" t="s">
        <v>796</v>
      </c>
      <c r="X194" s="85" t="s">
        <v>872</v>
      </c>
      <c r="Y194" s="326">
        <v>253.9272084832575</v>
      </c>
      <c r="Z194" s="327">
        <v>1876.04</v>
      </c>
      <c r="AA194" s="326">
        <v>1905.9631802691213</v>
      </c>
      <c r="AB194" s="326">
        <f t="shared" si="17"/>
        <v>253.9272084832575</v>
      </c>
      <c r="AC194" s="334">
        <v>0.9814827586206897</v>
      </c>
    </row>
    <row r="195" spans="1:29" s="2" customFormat="1" ht="12.75" customHeight="1">
      <c r="A195" s="84" t="s">
        <v>584</v>
      </c>
      <c r="B195" s="86">
        <v>15.004579199999998</v>
      </c>
      <c r="C195" s="86">
        <v>12.54</v>
      </c>
      <c r="D195" s="230">
        <v>10.16</v>
      </c>
      <c r="E195" s="230">
        <v>9.419</v>
      </c>
      <c r="F195" s="189">
        <v>18.53</v>
      </c>
      <c r="G195" s="86">
        <f t="shared" si="12"/>
        <v>10680.947958015155</v>
      </c>
      <c r="H195" s="191">
        <f t="shared" si="13"/>
        <v>3.469999999999993</v>
      </c>
      <c r="I195" s="427">
        <f t="shared" si="14"/>
        <v>-19.606097990095023</v>
      </c>
      <c r="J195" s="228">
        <f t="shared" si="15"/>
        <v>-19.62826871986364</v>
      </c>
      <c r="K195" s="86">
        <v>15.6</v>
      </c>
      <c r="L195" s="86">
        <v>15.52</v>
      </c>
      <c r="M195" s="86">
        <v>7.63</v>
      </c>
      <c r="N195" s="86">
        <v>7.07</v>
      </c>
      <c r="O195" s="86">
        <v>16.92</v>
      </c>
      <c r="P195" s="86">
        <v>14.86</v>
      </c>
      <c r="Q195" s="86">
        <v>14.73</v>
      </c>
      <c r="R195" s="87">
        <v>19.94</v>
      </c>
      <c r="S195" s="87">
        <v>12.4</v>
      </c>
      <c r="T195" s="87">
        <v>16.18</v>
      </c>
      <c r="U195" s="87">
        <v>90.19</v>
      </c>
      <c r="V195" s="85" t="s">
        <v>171</v>
      </c>
      <c r="W195" s="85" t="s">
        <v>799</v>
      </c>
      <c r="X195" s="85" t="s">
        <v>863</v>
      </c>
      <c r="Y195" s="326">
        <v>489.6912464289816</v>
      </c>
      <c r="Z195" s="327">
        <v>2075.57</v>
      </c>
      <c r="AA195" s="326">
        <v>2097.1940110983146</v>
      </c>
      <c r="AB195" s="326">
        <f t="shared" si="17"/>
        <v>489.6912464289816</v>
      </c>
      <c r="AC195" s="334">
        <v>0.9880344827586207</v>
      </c>
    </row>
    <row r="196" spans="1:29" s="2" customFormat="1" ht="12.75" customHeight="1">
      <c r="A196" s="84" t="s">
        <v>240</v>
      </c>
      <c r="B196" s="86">
        <v>15.004579199999998</v>
      </c>
      <c r="C196" s="86">
        <v>12.72</v>
      </c>
      <c r="D196" s="230">
        <v>10.53</v>
      </c>
      <c r="E196" s="230">
        <v>9.73</v>
      </c>
      <c r="F196" s="189">
        <v>18.71</v>
      </c>
      <c r="G196" s="86">
        <f t="shared" si="12"/>
        <v>10593.329786077755</v>
      </c>
      <c r="H196" s="191">
        <f t="shared" si="13"/>
        <v>7.399999999999995</v>
      </c>
      <c r="I196" s="427">
        <f t="shared" si="14"/>
        <v>-19.390324927249722</v>
      </c>
      <c r="J196" s="228">
        <f t="shared" si="15"/>
        <v>-19.412678561553264</v>
      </c>
      <c r="K196" s="86">
        <v>15.68</v>
      </c>
      <c r="L196" s="86">
        <v>15.71</v>
      </c>
      <c r="M196" s="86">
        <v>7.9</v>
      </c>
      <c r="N196" s="86">
        <v>7.3</v>
      </c>
      <c r="O196" s="86">
        <v>17.33</v>
      </c>
      <c r="P196" s="86">
        <v>15.12</v>
      </c>
      <c r="Q196" s="86">
        <v>15.01</v>
      </c>
      <c r="R196" s="87">
        <v>20.5</v>
      </c>
      <c r="S196" s="87">
        <v>13.6</v>
      </c>
      <c r="T196" s="87">
        <v>17.5</v>
      </c>
      <c r="U196" s="87">
        <v>50</v>
      </c>
      <c r="V196" s="85" t="s">
        <v>241</v>
      </c>
      <c r="W196" s="85" t="s">
        <v>110</v>
      </c>
      <c r="X196" s="85" t="s">
        <v>872</v>
      </c>
      <c r="Y196" s="326">
        <v>495.03097447753703</v>
      </c>
      <c r="Z196" s="327">
        <v>2055.3</v>
      </c>
      <c r="AA196" s="326">
        <v>2101.5251238499645</v>
      </c>
      <c r="AB196" s="326">
        <f t="shared" si="17"/>
        <v>495.03097447753703</v>
      </c>
      <c r="AC196" s="334">
        <v>0.9744827586206897</v>
      </c>
    </row>
    <row r="197" spans="1:29" s="234" customFormat="1" ht="12.75" customHeight="1">
      <c r="A197" s="129" t="s">
        <v>898</v>
      </c>
      <c r="B197" s="230">
        <v>15.004579199999998</v>
      </c>
      <c r="C197" s="230">
        <v>12.5</v>
      </c>
      <c r="D197" s="230">
        <v>9.995</v>
      </c>
      <c r="E197" s="230">
        <v>9.134</v>
      </c>
      <c r="F197" s="231">
        <v>18.44</v>
      </c>
      <c r="G197" s="86">
        <f t="shared" si="12"/>
        <v>9059.002797638346</v>
      </c>
      <c r="H197" s="191">
        <f t="shared" si="13"/>
        <v>6.6710000000000065</v>
      </c>
      <c r="I197" s="427">
        <f t="shared" si="14"/>
        <v>-18.980803937785215</v>
      </c>
      <c r="J197" s="228">
        <f t="shared" si="15"/>
        <v>-19.006932248459133</v>
      </c>
      <c r="K197" s="230">
        <v>15.44</v>
      </c>
      <c r="L197" s="230">
        <v>15.45</v>
      </c>
      <c r="M197" s="230">
        <v>7.18</v>
      </c>
      <c r="N197" s="230">
        <v>6.56</v>
      </c>
      <c r="O197" s="230">
        <v>17.03</v>
      </c>
      <c r="P197" s="230">
        <v>14.88</v>
      </c>
      <c r="Q197" s="230">
        <v>14.81</v>
      </c>
      <c r="R197" s="232">
        <v>24.2</v>
      </c>
      <c r="S197" s="232">
        <v>17.29</v>
      </c>
      <c r="T197" s="232">
        <v>20.68</v>
      </c>
      <c r="U197" s="232">
        <v>50.25</v>
      </c>
      <c r="V197" s="233" t="s">
        <v>173</v>
      </c>
      <c r="W197" s="233" t="s">
        <v>799</v>
      </c>
      <c r="X197" s="233" t="s">
        <v>863</v>
      </c>
      <c r="Y197" s="330">
        <v>343.6102140275194</v>
      </c>
      <c r="Z197" s="332">
        <v>1939.86</v>
      </c>
      <c r="AA197" s="330">
        <v>1978.7060625633096</v>
      </c>
      <c r="AB197" s="330">
        <f t="shared" si="17"/>
        <v>343.6102140275194</v>
      </c>
      <c r="AC197" s="364">
        <v>0.9769965517241379</v>
      </c>
    </row>
    <row r="198" spans="1:29" s="2" customFormat="1" ht="12.75" customHeight="1">
      <c r="A198" s="84" t="s">
        <v>757</v>
      </c>
      <c r="B198" s="86">
        <v>15.004579199999998</v>
      </c>
      <c r="C198" s="86">
        <v>12.32</v>
      </c>
      <c r="D198" s="230">
        <v>9.569</v>
      </c>
      <c r="E198" s="230">
        <v>8.739</v>
      </c>
      <c r="F198" s="189">
        <v>18.2</v>
      </c>
      <c r="G198" s="86">
        <f t="shared" si="12"/>
        <v>8151.593602510997</v>
      </c>
      <c r="H198" s="191">
        <f t="shared" si="13"/>
        <v>6.369999999999996</v>
      </c>
      <c r="I198" s="427">
        <f t="shared" si="14"/>
        <v>-18.76242519797871</v>
      </c>
      <c r="J198" s="228">
        <f t="shared" si="15"/>
        <v>-18.79145232884429</v>
      </c>
      <c r="K198" s="86">
        <v>15.24</v>
      </c>
      <c r="L198" s="86">
        <v>15.24</v>
      </c>
      <c r="M198" s="86">
        <v>7.18</v>
      </c>
      <c r="N198" s="86">
        <v>6.56</v>
      </c>
      <c r="O198" s="86">
        <v>16.96</v>
      </c>
      <c r="P198" s="86">
        <v>14.75</v>
      </c>
      <c r="Q198" s="86">
        <v>14.68</v>
      </c>
      <c r="R198" s="87">
        <v>23.07</v>
      </c>
      <c r="S198" s="87">
        <v>18.86</v>
      </c>
      <c r="T198" s="87">
        <v>22.61</v>
      </c>
      <c r="U198" s="87">
        <v>50.2</v>
      </c>
      <c r="V198" s="85" t="s">
        <v>149</v>
      </c>
      <c r="W198" s="85" t="s">
        <v>788</v>
      </c>
      <c r="X198" s="85" t="s">
        <v>863</v>
      </c>
      <c r="Y198" s="326">
        <v>254.77467019270748</v>
      </c>
      <c r="Z198" s="327">
        <v>1871.14</v>
      </c>
      <c r="AA198" s="326">
        <v>1906.6505658780807</v>
      </c>
      <c r="AB198" s="326">
        <f t="shared" si="17"/>
        <v>254.77467019270748</v>
      </c>
      <c r="AC198" s="334">
        <v>0.9780344827586207</v>
      </c>
    </row>
    <row r="199" spans="1:29" s="2" customFormat="1" ht="12.75" customHeight="1">
      <c r="A199" s="84" t="s">
        <v>1281</v>
      </c>
      <c r="B199" s="86">
        <v>15.0643584</v>
      </c>
      <c r="C199" s="86">
        <v>12.45</v>
      </c>
      <c r="D199" s="230">
        <v>9.672</v>
      </c>
      <c r="E199" s="230">
        <v>8.866</v>
      </c>
      <c r="F199" s="189">
        <v>18.32</v>
      </c>
      <c r="G199" s="86">
        <f t="shared" si="12"/>
        <v>8223.618703107784</v>
      </c>
      <c r="H199" s="191">
        <f t="shared" si="13"/>
        <v>5.9799999999999915</v>
      </c>
      <c r="I199" s="427">
        <f t="shared" si="14"/>
        <v>-18.680629655890414</v>
      </c>
      <c r="J199" s="228">
        <f t="shared" si="15"/>
        <v>-18.7094033981163</v>
      </c>
      <c r="K199" s="86">
        <v>15.35</v>
      </c>
      <c r="L199" s="86">
        <v>15.34</v>
      </c>
      <c r="M199" s="86">
        <v>7.252</v>
      </c>
      <c r="N199" s="86">
        <v>6.652</v>
      </c>
      <c r="O199" s="86">
        <v>17.07</v>
      </c>
      <c r="P199" s="86">
        <v>14.86</v>
      </c>
      <c r="Q199" s="86">
        <v>14.79</v>
      </c>
      <c r="R199" s="87">
        <v>24.12</v>
      </c>
      <c r="S199" s="87">
        <v>17.7</v>
      </c>
      <c r="T199" s="87">
        <v>21.8</v>
      </c>
      <c r="U199" s="87">
        <v>48.45</v>
      </c>
      <c r="V199" s="85" t="s">
        <v>236</v>
      </c>
      <c r="W199" s="85" t="s">
        <v>788</v>
      </c>
      <c r="X199" s="85" t="s">
        <v>863</v>
      </c>
      <c r="Y199" s="326">
        <v>260.69860016411235</v>
      </c>
      <c r="Z199" s="327">
        <v>1878.02</v>
      </c>
      <c r="AA199" s="326">
        <v>1911.4555313006126</v>
      </c>
      <c r="AB199" s="326">
        <f t="shared" si="17"/>
        <v>260.69860016411235</v>
      </c>
      <c r="AC199" s="334">
        <v>0.9793793103448276</v>
      </c>
    </row>
    <row r="200" spans="1:29" s="2" customFormat="1" ht="12.75" customHeight="1">
      <c r="A200" s="84" t="s">
        <v>242</v>
      </c>
      <c r="B200" s="86">
        <v>15.1839168</v>
      </c>
      <c r="C200" s="86">
        <v>12.73</v>
      </c>
      <c r="D200" s="230">
        <v>10.61</v>
      </c>
      <c r="E200" s="230">
        <v>9.885</v>
      </c>
      <c r="F200" s="189">
        <v>18.72</v>
      </c>
      <c r="G200" s="86">
        <f t="shared" si="12"/>
        <v>11405.185578973118</v>
      </c>
      <c r="H200" s="191">
        <f t="shared" si="13"/>
        <v>5.6899999999999915</v>
      </c>
      <c r="I200" s="427">
        <f t="shared" si="14"/>
        <v>-19.701023562736303</v>
      </c>
      <c r="J200" s="228">
        <f t="shared" si="15"/>
        <v>-19.721789795326437</v>
      </c>
      <c r="K200" s="86">
        <v>15.67</v>
      </c>
      <c r="L200" s="86">
        <v>15.74</v>
      </c>
      <c r="M200" s="86">
        <v>7.9575</v>
      </c>
      <c r="N200" s="86">
        <v>7.4175</v>
      </c>
      <c r="O200" s="86">
        <v>17.11</v>
      </c>
      <c r="P200" s="86">
        <v>15.05</v>
      </c>
      <c r="Q200" s="86">
        <v>14.9</v>
      </c>
      <c r="R200" s="87">
        <v>19.29</v>
      </c>
      <c r="S200" s="87">
        <v>12.15</v>
      </c>
      <c r="T200" s="87">
        <v>16.05</v>
      </c>
      <c r="U200" s="87">
        <v>15.95</v>
      </c>
      <c r="V200" s="85" t="s">
        <v>1113</v>
      </c>
      <c r="W200" s="85" t="s">
        <v>797</v>
      </c>
      <c r="X200" s="85" t="s">
        <v>872</v>
      </c>
      <c r="Y200" s="326">
        <v>567.4888445064636</v>
      </c>
      <c r="Z200" s="327">
        <v>2123.6</v>
      </c>
      <c r="AA200" s="326">
        <v>2160.296507333544</v>
      </c>
      <c r="AB200" s="326">
        <f t="shared" si="17"/>
        <v>567.4888445064636</v>
      </c>
      <c r="AC200" s="334">
        <v>0.9803793103448276</v>
      </c>
    </row>
    <row r="201" spans="1:29" s="2" customFormat="1" ht="12.75" customHeight="1">
      <c r="A201" s="84" t="s">
        <v>244</v>
      </c>
      <c r="B201" s="86">
        <v>15.363254399999999</v>
      </c>
      <c r="C201" s="86">
        <v>12.63</v>
      </c>
      <c r="D201" s="230">
        <v>10.4</v>
      </c>
      <c r="E201" s="230">
        <v>9.646</v>
      </c>
      <c r="F201" s="189">
        <v>18.65</v>
      </c>
      <c r="G201" s="86">
        <f t="shared" si="12"/>
        <v>10994.710000437492</v>
      </c>
      <c r="H201" s="191">
        <f t="shared" si="13"/>
        <v>4.889999999999997</v>
      </c>
      <c r="I201" s="427">
        <f t="shared" si="14"/>
        <v>-19.611837787745067</v>
      </c>
      <c r="J201" s="228">
        <f t="shared" si="15"/>
        <v>-19.63337738565341</v>
      </c>
      <c r="K201" s="86">
        <v>15.59</v>
      </c>
      <c r="L201" s="86">
        <v>15.63</v>
      </c>
      <c r="M201" s="86">
        <v>7.8</v>
      </c>
      <c r="N201" s="86">
        <v>7.24</v>
      </c>
      <c r="O201" s="86">
        <v>17.27</v>
      </c>
      <c r="P201" s="86">
        <v>15.03</v>
      </c>
      <c r="Q201" s="86">
        <v>14.94</v>
      </c>
      <c r="R201" s="87">
        <v>19.92</v>
      </c>
      <c r="S201" s="87">
        <v>13.6</v>
      </c>
      <c r="T201" s="87">
        <v>15.84</v>
      </c>
      <c r="U201" s="87">
        <v>197.1</v>
      </c>
      <c r="V201" s="85" t="s">
        <v>176</v>
      </c>
      <c r="W201" s="85" t="s">
        <v>798</v>
      </c>
      <c r="X201" s="85" t="s">
        <v>863</v>
      </c>
      <c r="Y201" s="326">
        <v>524.9029572862156</v>
      </c>
      <c r="Z201" s="327">
        <v>2094.8</v>
      </c>
      <c r="AA201" s="326">
        <v>2125.754621023465</v>
      </c>
      <c r="AB201" s="326">
        <f t="shared" si="17"/>
        <v>524.9029572862156</v>
      </c>
      <c r="AC201" s="334">
        <v>0.9831379310344828</v>
      </c>
    </row>
    <row r="202" spans="1:29" s="2" customFormat="1" ht="12.75" customHeight="1">
      <c r="A202" s="84" t="s">
        <v>756</v>
      </c>
      <c r="B202" s="86">
        <v>15.4230336</v>
      </c>
      <c r="C202" s="86">
        <v>11.9</v>
      </c>
      <c r="D202" s="230">
        <v>9.043</v>
      </c>
      <c r="E202" s="230">
        <v>8.155</v>
      </c>
      <c r="F202" s="189">
        <v>17.71</v>
      </c>
      <c r="G202" s="86">
        <f t="shared" si="12"/>
        <v>8302.033785753923</v>
      </c>
      <c r="H202" s="191">
        <f t="shared" si="13"/>
        <v>5.390000000000014</v>
      </c>
      <c r="I202" s="427">
        <f t="shared" si="14"/>
        <v>-19.331844964403132</v>
      </c>
      <c r="J202" s="228">
        <f t="shared" si="15"/>
        <v>-19.36034782028731</v>
      </c>
      <c r="K202" s="86">
        <v>14.79</v>
      </c>
      <c r="L202" s="86">
        <v>14.76</v>
      </c>
      <c r="M202" s="86">
        <v>6.78</v>
      </c>
      <c r="N202" s="86">
        <v>6.12</v>
      </c>
      <c r="O202" s="86">
        <v>16.59</v>
      </c>
      <c r="P202" s="86">
        <v>14.31</v>
      </c>
      <c r="Q202" s="86">
        <v>14.26</v>
      </c>
      <c r="R202" s="87">
        <v>27.9</v>
      </c>
      <c r="S202" s="87">
        <v>20.6</v>
      </c>
      <c r="T202" s="87">
        <v>26.4</v>
      </c>
      <c r="U202" s="87">
        <v>47.86</v>
      </c>
      <c r="V202" s="85" t="s">
        <v>236</v>
      </c>
      <c r="W202" s="85" t="s">
        <v>788</v>
      </c>
      <c r="X202" s="85" t="s">
        <v>863</v>
      </c>
      <c r="Y202" s="326">
        <v>266.67971015961206</v>
      </c>
      <c r="Z202" s="327">
        <v>1886.08</v>
      </c>
      <c r="AA202" s="326">
        <v>1916.3068760760339</v>
      </c>
      <c r="AB202" s="326">
        <f t="shared" si="17"/>
        <v>266.67971015961206</v>
      </c>
      <c r="AC202" s="334">
        <v>0.9814137931034482</v>
      </c>
    </row>
    <row r="203" spans="1:29" s="2" customFormat="1" ht="12.75" customHeight="1">
      <c r="A203" s="84" t="s">
        <v>909</v>
      </c>
      <c r="B203" s="86">
        <v>15.4828128</v>
      </c>
      <c r="C203" s="86">
        <v>12.47</v>
      </c>
      <c r="D203" s="230">
        <v>9.777</v>
      </c>
      <c r="E203" s="230">
        <v>8.954</v>
      </c>
      <c r="F203" s="189">
        <v>18.38</v>
      </c>
      <c r="G203" s="86">
        <f t="shared" si="12"/>
        <v>8419.880145660502</v>
      </c>
      <c r="H203" s="191">
        <f t="shared" si="13"/>
        <v>6.469999999999999</v>
      </c>
      <c r="I203" s="427">
        <f t="shared" si="14"/>
        <v>-18.72305909498611</v>
      </c>
      <c r="J203" s="228">
        <f t="shared" si="15"/>
        <v>-18.751164307122377</v>
      </c>
      <c r="K203" s="86">
        <v>15.45</v>
      </c>
      <c r="L203" s="86">
        <v>15.45</v>
      </c>
      <c r="M203" s="86">
        <v>7.54</v>
      </c>
      <c r="N203" s="86">
        <v>6.85</v>
      </c>
      <c r="O203" s="86">
        <v>17.36</v>
      </c>
      <c r="P203" s="86">
        <v>15</v>
      </c>
      <c r="Q203" s="86">
        <v>14.94</v>
      </c>
      <c r="R203" s="87">
        <v>24.17</v>
      </c>
      <c r="S203" s="87">
        <v>17.42</v>
      </c>
      <c r="T203" s="87">
        <v>22.82</v>
      </c>
      <c r="U203" s="87">
        <v>50.5</v>
      </c>
      <c r="V203" s="85" t="s">
        <v>210</v>
      </c>
      <c r="W203" s="85" t="s">
        <v>797</v>
      </c>
      <c r="X203" s="85" t="s">
        <v>872</v>
      </c>
      <c r="Y203" s="326">
        <v>281.0509287968259</v>
      </c>
      <c r="Z203" s="327">
        <v>1891.42</v>
      </c>
      <c r="AA203" s="326">
        <v>1927.9635311959935</v>
      </c>
      <c r="AB203" s="326">
        <f t="shared" si="17"/>
        <v>281.0509287968259</v>
      </c>
      <c r="AC203" s="334">
        <v>0.9776896551724138</v>
      </c>
    </row>
    <row r="204" spans="1:31" s="234" customFormat="1" ht="12.75" customHeight="1">
      <c r="A204" s="84" t="s">
        <v>101</v>
      </c>
      <c r="B204" s="86">
        <v>15.506126688</v>
      </c>
      <c r="C204" s="86">
        <v>12.47</v>
      </c>
      <c r="D204" s="230">
        <v>10.22</v>
      </c>
      <c r="E204" s="230">
        <v>9.494</v>
      </c>
      <c r="F204" s="189">
        <v>18.44</v>
      </c>
      <c r="G204" s="86">
        <f aca="true" t="shared" si="18" ref="G204:G213">(Y204/9000*M$6+(1-Y204/9000)*F$6)*AC204+290*(1-AC204)</f>
        <v>11054.044110012133</v>
      </c>
      <c r="H204" s="191">
        <f t="shared" si="13"/>
        <v>4.599999999999996</v>
      </c>
      <c r="I204" s="427">
        <f t="shared" si="14"/>
        <v>-19.845211932561273</v>
      </c>
      <c r="J204" s="228">
        <f t="shared" si="15"/>
        <v>-19.866636198406848</v>
      </c>
      <c r="K204" s="86">
        <v>15.4</v>
      </c>
      <c r="L204" s="86">
        <v>15.43</v>
      </c>
      <c r="M204" s="86">
        <v>7.665</v>
      </c>
      <c r="N204" s="86">
        <v>7.1205</v>
      </c>
      <c r="O204" s="86">
        <v>17.09</v>
      </c>
      <c r="P204" s="86">
        <v>14.86</v>
      </c>
      <c r="Q204" s="86">
        <v>14.76</v>
      </c>
      <c r="R204" s="87">
        <v>17.4</v>
      </c>
      <c r="S204" s="87">
        <v>12.1</v>
      </c>
      <c r="T204" s="87">
        <v>17.4</v>
      </c>
      <c r="U204" s="87">
        <v>202</v>
      </c>
      <c r="V204" s="85" t="s">
        <v>210</v>
      </c>
      <c r="W204" s="85" t="s">
        <v>798</v>
      </c>
      <c r="X204" s="85" t="s">
        <v>863</v>
      </c>
      <c r="Y204" s="326">
        <v>529.5684978092671</v>
      </c>
      <c r="Z204" s="327">
        <v>2100.36</v>
      </c>
      <c r="AA204" s="326">
        <v>2129.5388927820604</v>
      </c>
      <c r="AB204" s="326">
        <f t="shared" si="17"/>
        <v>529.5684978092671</v>
      </c>
      <c r="AC204" s="334">
        <v>0.9841379310344828</v>
      </c>
      <c r="AE204" s="2"/>
    </row>
    <row r="205" spans="1:29" s="2" customFormat="1" ht="12.75" customHeight="1">
      <c r="A205" s="129" t="s">
        <v>1048</v>
      </c>
      <c r="B205" s="230">
        <v>17.6946432</v>
      </c>
      <c r="C205" s="230">
        <v>12.97</v>
      </c>
      <c r="D205" s="230">
        <v>10.23</v>
      </c>
      <c r="E205" s="230">
        <v>9.469</v>
      </c>
      <c r="F205" s="231">
        <v>18.87</v>
      </c>
      <c r="G205" s="86">
        <f t="shared" si="18"/>
        <v>7446.358275347757</v>
      </c>
      <c r="H205" s="191">
        <f t="shared" si="13"/>
        <v>6.629999999999998</v>
      </c>
      <c r="I205" s="427">
        <f t="shared" si="14"/>
        <v>-17.699439281036017</v>
      </c>
      <c r="J205" s="228">
        <f t="shared" si="15"/>
        <v>-17.731205504610987</v>
      </c>
      <c r="K205" s="230">
        <v>15.88</v>
      </c>
      <c r="L205" s="230">
        <v>15.89</v>
      </c>
      <c r="M205" s="230">
        <v>7.67</v>
      </c>
      <c r="N205" s="230">
        <v>7.1</v>
      </c>
      <c r="O205" s="230">
        <v>17.62</v>
      </c>
      <c r="P205" s="230">
        <v>15.39</v>
      </c>
      <c r="Q205" s="230">
        <v>15.33</v>
      </c>
      <c r="R205" s="232">
        <v>26.5</v>
      </c>
      <c r="S205" s="232">
        <v>18.41</v>
      </c>
      <c r="T205" s="232">
        <v>23.25</v>
      </c>
      <c r="U205" s="232">
        <v>50.3</v>
      </c>
      <c r="V205" s="233" t="s">
        <v>169</v>
      </c>
      <c r="W205" s="233" t="s">
        <v>788</v>
      </c>
      <c r="X205" s="233" t="s">
        <v>863</v>
      </c>
      <c r="Y205" s="330">
        <v>187.06990855017813</v>
      </c>
      <c r="Z205" s="331">
        <v>1816.03</v>
      </c>
      <c r="AA205" s="326">
        <v>1851.7344814200515</v>
      </c>
      <c r="AB205" s="330">
        <f t="shared" si="17"/>
        <v>187.06990855017813</v>
      </c>
      <c r="AC205" s="334">
        <v>0.9771379310344828</v>
      </c>
    </row>
    <row r="206" spans="1:29" s="2" customFormat="1" ht="12.75" customHeight="1">
      <c r="A206" s="84" t="s">
        <v>676</v>
      </c>
      <c r="B206" s="86">
        <v>17.93376</v>
      </c>
      <c r="C206" s="86">
        <v>13.13</v>
      </c>
      <c r="D206" s="230">
        <v>10.49</v>
      </c>
      <c r="E206" s="230">
        <v>9.724</v>
      </c>
      <c r="F206" s="189">
        <v>19.03</v>
      </c>
      <c r="G206" s="86">
        <f t="shared" si="18"/>
        <v>7679.533852987267</v>
      </c>
      <c r="H206" s="191">
        <f aca="true" t="shared" si="19" ref="H206:H213">290*(1-AC206)</f>
        <v>7.160000000000013</v>
      </c>
      <c r="I206" s="427">
        <f aca="true" t="shared" si="20" ref="I206:I213">F206+2.15-10*LOG((Y206/9000*M$6+(1-Y206/9000)*F$6)*AC206+290*(1-AC206))</f>
        <v>-17.673348591956447</v>
      </c>
      <c r="J206" s="228">
        <f aca="true" t="shared" si="21" ref="J206:J213">F206+2.15-10*LOG((Y206/9000*M$6+(1-Y206/9000)*F$6)*AC206+290*(10^(0.1*R$6)-1)+290*(1-AC206))</f>
        <v>-17.70415370241971</v>
      </c>
      <c r="K206" s="86">
        <v>16.05</v>
      </c>
      <c r="L206" s="86">
        <v>16.06</v>
      </c>
      <c r="M206" s="86">
        <v>7.8675</v>
      </c>
      <c r="N206" s="86">
        <v>7.29</v>
      </c>
      <c r="O206" s="86">
        <v>17.81</v>
      </c>
      <c r="P206" s="86">
        <v>15.56</v>
      </c>
      <c r="Q206" s="86">
        <v>15.49</v>
      </c>
      <c r="R206" s="87">
        <v>23.4</v>
      </c>
      <c r="S206" s="87">
        <v>16.27</v>
      </c>
      <c r="T206" s="87">
        <v>17.98</v>
      </c>
      <c r="U206" s="87">
        <v>49.08</v>
      </c>
      <c r="V206" s="85" t="s">
        <v>160</v>
      </c>
      <c r="W206" s="85" t="s">
        <v>799</v>
      </c>
      <c r="X206" s="85" t="s">
        <v>863</v>
      </c>
      <c r="Y206" s="326">
        <v>211.02966384199408</v>
      </c>
      <c r="Z206" s="327">
        <v>1832.13</v>
      </c>
      <c r="AA206" s="326">
        <v>1871.168505161929</v>
      </c>
      <c r="AB206" s="326">
        <f t="shared" si="17"/>
        <v>211.02966384199408</v>
      </c>
      <c r="AC206" s="334">
        <v>0.9753103448275862</v>
      </c>
    </row>
    <row r="207" spans="1:29" s="2" customFormat="1" ht="12.75" customHeight="1">
      <c r="A207" s="84" t="s">
        <v>1282</v>
      </c>
      <c r="B207" s="86">
        <v>18.232656</v>
      </c>
      <c r="C207" s="86">
        <v>13.03</v>
      </c>
      <c r="D207" s="230">
        <v>10.22</v>
      </c>
      <c r="E207" s="230">
        <v>9.469</v>
      </c>
      <c r="F207" s="189">
        <v>18.9</v>
      </c>
      <c r="G207" s="86">
        <f t="shared" si="18"/>
        <v>7486.235768960226</v>
      </c>
      <c r="H207" s="191">
        <f t="shared" si="19"/>
        <v>6.619999999999989</v>
      </c>
      <c r="I207" s="427">
        <f t="shared" si="20"/>
        <v>-17.692635005163204</v>
      </c>
      <c r="J207" s="228">
        <f t="shared" si="21"/>
        <v>-17.724232631277737</v>
      </c>
      <c r="K207" s="86">
        <v>15.89</v>
      </c>
      <c r="L207" s="86">
        <v>15.91</v>
      </c>
      <c r="M207" s="86">
        <v>7.665</v>
      </c>
      <c r="N207" s="86">
        <v>7.102</v>
      </c>
      <c r="O207" s="86">
        <v>17.6</v>
      </c>
      <c r="P207" s="86">
        <v>15.4</v>
      </c>
      <c r="Q207" s="86">
        <v>15.34</v>
      </c>
      <c r="R207" s="87">
        <v>25.87</v>
      </c>
      <c r="S207" s="87">
        <v>18.1</v>
      </c>
      <c r="T207" s="87">
        <v>22.6</v>
      </c>
      <c r="U207" s="87">
        <v>48.91</v>
      </c>
      <c r="V207" s="85" t="s">
        <v>160</v>
      </c>
      <c r="W207" s="85" t="s">
        <v>788</v>
      </c>
      <c r="X207" s="85" t="s">
        <v>863</v>
      </c>
      <c r="Y207" s="326">
        <v>190.91316461399137</v>
      </c>
      <c r="Z207" s="327">
        <v>1819.13</v>
      </c>
      <c r="AA207" s="326">
        <v>1854.8517891170868</v>
      </c>
      <c r="AB207" s="326">
        <f t="shared" si="17"/>
        <v>190.91316461399137</v>
      </c>
      <c r="AC207" s="334">
        <v>0.9771724137931035</v>
      </c>
    </row>
    <row r="208" spans="1:29" s="2" customFormat="1" ht="12.75" customHeight="1">
      <c r="A208" s="84" t="s">
        <v>911</v>
      </c>
      <c r="B208" s="86">
        <v>18.710889599999998</v>
      </c>
      <c r="C208" s="86">
        <v>13.12</v>
      </c>
      <c r="D208" s="230">
        <v>10.41</v>
      </c>
      <c r="E208" s="230">
        <v>9.63</v>
      </c>
      <c r="F208" s="189">
        <v>19</v>
      </c>
      <c r="G208" s="86">
        <f t="shared" si="18"/>
        <v>7658.393598863191</v>
      </c>
      <c r="H208" s="191">
        <f t="shared" si="19"/>
        <v>6.450000000000012</v>
      </c>
      <c r="I208" s="427">
        <f t="shared" si="20"/>
        <v>-17.691376829076816</v>
      </c>
      <c r="J208" s="228">
        <f t="shared" si="21"/>
        <v>-17.722266672369635</v>
      </c>
      <c r="K208" s="86">
        <v>16.03</v>
      </c>
      <c r="L208" s="86">
        <v>16.03</v>
      </c>
      <c r="M208" s="86">
        <v>7.81</v>
      </c>
      <c r="N208" s="86">
        <v>7.22</v>
      </c>
      <c r="O208" s="86">
        <v>17.76</v>
      </c>
      <c r="P208" s="86">
        <v>15.54</v>
      </c>
      <c r="Q208" s="86">
        <v>15.47</v>
      </c>
      <c r="R208" s="87">
        <v>23.4</v>
      </c>
      <c r="S208" s="87">
        <v>18.22</v>
      </c>
      <c r="T208" s="87">
        <v>23.2</v>
      </c>
      <c r="U208" s="87">
        <v>50</v>
      </c>
      <c r="V208" s="85" t="s">
        <v>171</v>
      </c>
      <c r="W208" s="85" t="s">
        <v>797</v>
      </c>
      <c r="X208" s="85" t="s">
        <v>872</v>
      </c>
      <c r="Y208" s="326">
        <v>207.182420478928</v>
      </c>
      <c r="Z208" s="327">
        <v>1832.95</v>
      </c>
      <c r="AA208" s="326">
        <v>1868.0479633221655</v>
      </c>
      <c r="AB208" s="326">
        <f t="shared" si="17"/>
        <v>207.182420478928</v>
      </c>
      <c r="AC208" s="334">
        <v>0.9777586206896551</v>
      </c>
    </row>
    <row r="209" spans="1:29" s="2" customFormat="1" ht="12.75" customHeight="1">
      <c r="A209" s="84" t="s">
        <v>850</v>
      </c>
      <c r="B209" s="86">
        <v>20.1455904</v>
      </c>
      <c r="C209" s="86">
        <v>13.63</v>
      </c>
      <c r="D209" s="230">
        <v>10.97</v>
      </c>
      <c r="E209" s="230">
        <v>10.25</v>
      </c>
      <c r="F209" s="189">
        <v>19.48</v>
      </c>
      <c r="G209" s="86">
        <f t="shared" si="18"/>
        <v>7526.06430461913</v>
      </c>
      <c r="H209" s="191">
        <f t="shared" si="19"/>
        <v>5.429999999999989</v>
      </c>
      <c r="I209" s="427">
        <f t="shared" si="20"/>
        <v>-17.13567924722876</v>
      </c>
      <c r="J209" s="228">
        <f t="shared" si="21"/>
        <v>-17.167110259808677</v>
      </c>
      <c r="K209" s="86">
        <v>16.49</v>
      </c>
      <c r="L209" s="86">
        <v>16.51</v>
      </c>
      <c r="M209" s="86">
        <v>8.23</v>
      </c>
      <c r="N209" s="86">
        <v>7.69</v>
      </c>
      <c r="O209" s="86">
        <v>18.22</v>
      </c>
      <c r="P209" s="86">
        <v>15.99</v>
      </c>
      <c r="Q209" s="86">
        <v>15.93</v>
      </c>
      <c r="R209" s="87">
        <v>26</v>
      </c>
      <c r="S209" s="87">
        <v>16</v>
      </c>
      <c r="T209" s="87">
        <v>23.5</v>
      </c>
      <c r="U209" s="87">
        <v>47.1</v>
      </c>
      <c r="V209" s="85" t="s">
        <v>149</v>
      </c>
      <c r="W209" s="85" t="s">
        <v>788</v>
      </c>
      <c r="X209" s="85" t="s">
        <v>863</v>
      </c>
      <c r="Y209" s="326">
        <v>191.84128319234188</v>
      </c>
      <c r="Z209" s="327">
        <v>1826.29</v>
      </c>
      <c r="AA209" s="326">
        <v>1855.6045964086163</v>
      </c>
      <c r="AB209" s="326">
        <f t="shared" si="17"/>
        <v>191.84128319234188</v>
      </c>
      <c r="AC209" s="334">
        <v>0.9812758620689656</v>
      </c>
    </row>
    <row r="210" spans="1:29" s="2" customFormat="1" ht="12.75" customHeight="1">
      <c r="A210" s="84" t="s">
        <v>247</v>
      </c>
      <c r="B210" s="86">
        <v>21.0422784</v>
      </c>
      <c r="C210" s="86">
        <v>13.86</v>
      </c>
      <c r="D210" s="230">
        <v>12.01</v>
      </c>
      <c r="E210" s="230">
        <v>11.36</v>
      </c>
      <c r="F210" s="189">
        <v>19.74</v>
      </c>
      <c r="G210" s="86">
        <f t="shared" si="18"/>
        <v>13353.72877071531</v>
      </c>
      <c r="H210" s="191">
        <f t="shared" si="19"/>
        <v>3.9400000000000124</v>
      </c>
      <c r="I210" s="427">
        <f t="shared" si="20"/>
        <v>-19.366025509765468</v>
      </c>
      <c r="J210" s="228">
        <f t="shared" si="21"/>
        <v>-19.383767765297026</v>
      </c>
      <c r="K210" s="86">
        <v>16.81</v>
      </c>
      <c r="L210" s="86">
        <v>16.76</v>
      </c>
      <c r="M210" s="86">
        <v>9.0075</v>
      </c>
      <c r="N210" s="86">
        <v>8.52</v>
      </c>
      <c r="O210" s="86">
        <v>18.6</v>
      </c>
      <c r="P210" s="86">
        <v>16.28</v>
      </c>
      <c r="Q210" s="86">
        <v>16.29</v>
      </c>
      <c r="R210" s="87">
        <v>19.2</v>
      </c>
      <c r="S210" s="87">
        <v>14</v>
      </c>
      <c r="T210" s="87">
        <v>15.7</v>
      </c>
      <c r="U210" s="87">
        <v>194.3</v>
      </c>
      <c r="V210" s="85" t="s">
        <v>291</v>
      </c>
      <c r="W210" s="85" t="s">
        <v>798</v>
      </c>
      <c r="X210" s="85" t="s">
        <v>863</v>
      </c>
      <c r="Y210" s="326">
        <v>748.1354134841866</v>
      </c>
      <c r="Z210" s="327">
        <v>2279.42</v>
      </c>
      <c r="AA210" s="326">
        <v>2306.820946654548</v>
      </c>
      <c r="AB210" s="326">
        <f t="shared" si="17"/>
        <v>748.1354134841866</v>
      </c>
      <c r="AC210" s="334">
        <v>0.9864137931034482</v>
      </c>
    </row>
    <row r="211" spans="1:29" s="2" customFormat="1" ht="12.75" customHeight="1">
      <c r="A211" s="84" t="s">
        <v>787</v>
      </c>
      <c r="B211" s="86">
        <v>22.8356544</v>
      </c>
      <c r="C211" s="86">
        <v>13.97</v>
      </c>
      <c r="D211" s="230">
        <v>11.54</v>
      </c>
      <c r="E211" s="230">
        <v>10.84</v>
      </c>
      <c r="F211" s="189">
        <v>19.88</v>
      </c>
      <c r="G211" s="86">
        <f t="shared" si="18"/>
        <v>7794.834538835713</v>
      </c>
      <c r="H211" s="191">
        <f t="shared" si="19"/>
        <v>6.5599999999999925</v>
      </c>
      <c r="I211" s="427">
        <f t="shared" si="20"/>
        <v>-16.888069008419503</v>
      </c>
      <c r="J211" s="228">
        <f t="shared" si="21"/>
        <v>-16.918420040194807</v>
      </c>
      <c r="K211" s="86">
        <v>16.89</v>
      </c>
      <c r="L211" s="86">
        <v>16.89</v>
      </c>
      <c r="M211" s="86">
        <v>8.66</v>
      </c>
      <c r="N211" s="86">
        <v>8.13</v>
      </c>
      <c r="O211" s="86">
        <v>18.6</v>
      </c>
      <c r="P211" s="86">
        <v>16.38</v>
      </c>
      <c r="Q211" s="86">
        <v>16.32</v>
      </c>
      <c r="R211" s="87">
        <v>26.2</v>
      </c>
      <c r="S211" s="87">
        <v>15.4</v>
      </c>
      <c r="T211" s="87">
        <v>21.9</v>
      </c>
      <c r="U211" s="87">
        <v>47.9</v>
      </c>
      <c r="V211" s="85" t="s">
        <v>225</v>
      </c>
      <c r="W211" s="85" t="s">
        <v>788</v>
      </c>
      <c r="X211" s="85" t="s">
        <v>863</v>
      </c>
      <c r="Y211" s="326">
        <v>220.6903250661303</v>
      </c>
      <c r="Z211" s="327">
        <v>1843.06</v>
      </c>
      <c r="AA211" s="326">
        <v>1879.0043748235958</v>
      </c>
      <c r="AB211" s="326">
        <f t="shared" si="17"/>
        <v>220.6903250661303</v>
      </c>
      <c r="AC211" s="334">
        <v>0.9773793103448276</v>
      </c>
    </row>
    <row r="212" spans="1:29" s="2" customFormat="1" ht="12.75" customHeight="1">
      <c r="A212" s="84" t="s">
        <v>18</v>
      </c>
      <c r="B212" s="86">
        <v>25.465939199999998</v>
      </c>
      <c r="C212" s="86">
        <v>14.55</v>
      </c>
      <c r="D212" s="230">
        <v>13.28</v>
      </c>
      <c r="E212" s="230">
        <v>12.71</v>
      </c>
      <c r="F212" s="189">
        <v>20.56</v>
      </c>
      <c r="G212" s="86">
        <f t="shared" si="18"/>
        <v>10713.439460113093</v>
      </c>
      <c r="H212" s="191">
        <f t="shared" si="19"/>
        <v>7.34</v>
      </c>
      <c r="I212" s="427">
        <f t="shared" si="20"/>
        <v>-17.589289198277523</v>
      </c>
      <c r="J212" s="228">
        <f t="shared" si="21"/>
        <v>-17.611392859923992</v>
      </c>
      <c r="K212" s="86">
        <v>17.53</v>
      </c>
      <c r="L212" s="86">
        <v>17.53</v>
      </c>
      <c r="M212" s="86">
        <v>9.96</v>
      </c>
      <c r="N212" s="86">
        <v>9.53</v>
      </c>
      <c r="O212" s="86">
        <v>19.34</v>
      </c>
      <c r="P212" s="86">
        <v>16.96</v>
      </c>
      <c r="Q212" s="86">
        <v>16.95</v>
      </c>
      <c r="R212" s="87">
        <v>22.87</v>
      </c>
      <c r="S212" s="87">
        <v>12.42</v>
      </c>
      <c r="T212" s="87">
        <v>15.88</v>
      </c>
      <c r="U212" s="87">
        <v>27.87</v>
      </c>
      <c r="V212" s="85" t="s">
        <v>225</v>
      </c>
      <c r="W212" s="85" t="s">
        <v>797</v>
      </c>
      <c r="X212" s="85" t="s">
        <v>872</v>
      </c>
      <c r="Y212" s="326">
        <v>506.4974715357243</v>
      </c>
      <c r="Z212" s="327">
        <v>2064.74</v>
      </c>
      <c r="AA212" s="326">
        <v>2110.8257270218633</v>
      </c>
      <c r="AB212" s="326">
        <f t="shared" si="17"/>
        <v>506.4974715357243</v>
      </c>
      <c r="AC212" s="334">
        <v>0.9746896551724138</v>
      </c>
    </row>
    <row r="213" spans="1:31" s="127" customFormat="1" ht="12.75" customHeight="1">
      <c r="A213" s="84" t="s">
        <v>249</v>
      </c>
      <c r="B213" s="86">
        <v>30.0689376</v>
      </c>
      <c r="C213" s="86">
        <v>15.12</v>
      </c>
      <c r="D213" s="230">
        <v>13.49</v>
      </c>
      <c r="E213" s="230">
        <v>12.89</v>
      </c>
      <c r="F213" s="86">
        <v>21.05</v>
      </c>
      <c r="G213" s="86">
        <f t="shared" si="18"/>
        <v>10713.34678655241</v>
      </c>
      <c r="H213" s="191">
        <f t="shared" si="19"/>
        <v>0.4300000000000115</v>
      </c>
      <c r="I213" s="427">
        <f t="shared" si="20"/>
        <v>-17.099251630706195</v>
      </c>
      <c r="J213" s="228">
        <f t="shared" si="21"/>
        <v>-17.12135548307001</v>
      </c>
      <c r="K213" s="86">
        <v>18.12</v>
      </c>
      <c r="L213" s="86">
        <v>18.11</v>
      </c>
      <c r="M213" s="86">
        <v>10.12</v>
      </c>
      <c r="N213" s="86">
        <v>9.67</v>
      </c>
      <c r="O213" s="86">
        <v>19.66</v>
      </c>
      <c r="P213" s="86">
        <v>17.39</v>
      </c>
      <c r="Q213" s="86">
        <v>17.37</v>
      </c>
      <c r="R213" s="87">
        <v>25.8</v>
      </c>
      <c r="S213" s="87">
        <v>12.9</v>
      </c>
      <c r="T213" s="87">
        <v>16.9</v>
      </c>
      <c r="U213" s="87">
        <v>51.06</v>
      </c>
      <c r="V213" s="85" t="s">
        <v>236</v>
      </c>
      <c r="W213" s="212" t="s">
        <v>797</v>
      </c>
      <c r="X213" s="85" t="s">
        <v>872</v>
      </c>
      <c r="Y213" s="326">
        <v>482.30228937859613</v>
      </c>
      <c r="Z213" s="327">
        <v>2088.53</v>
      </c>
      <c r="AA213" s="326">
        <v>2091.200745933626</v>
      </c>
      <c r="AB213" s="326">
        <f t="shared" si="17"/>
        <v>482.30228937859613</v>
      </c>
      <c r="AC213" s="334">
        <v>0.9985172413793103</v>
      </c>
      <c r="AE213" s="2"/>
    </row>
    <row r="214" spans="1:29" s="127" customFormat="1" ht="12.75" customHeight="1">
      <c r="A214" s="208"/>
      <c r="B214" s="209"/>
      <c r="C214" s="209"/>
      <c r="D214" s="237"/>
      <c r="E214" s="237"/>
      <c r="F214" s="209"/>
      <c r="G214" s="209"/>
      <c r="H214" s="210">
        <f>290*(1-AC214)</f>
        <v>290</v>
      </c>
      <c r="I214" s="209"/>
      <c r="J214" s="209"/>
      <c r="K214" s="209"/>
      <c r="L214" s="209"/>
      <c r="M214" s="209"/>
      <c r="N214" s="209"/>
      <c r="O214" s="209"/>
      <c r="P214" s="209"/>
      <c r="Q214" s="209"/>
      <c r="R214" s="209"/>
      <c r="S214" s="210"/>
      <c r="T214" s="209"/>
      <c r="U214" s="210"/>
      <c r="V214" s="209"/>
      <c r="W214" s="209"/>
      <c r="X214" s="209"/>
      <c r="Y214" s="321"/>
      <c r="Z214" s="127" t="s">
        <v>1398</v>
      </c>
      <c r="AA214" s="320"/>
      <c r="AB214" s="320"/>
      <c r="AC214" s="335"/>
    </row>
    <row r="215" spans="1:29" s="2" customFormat="1" ht="12.75" customHeight="1">
      <c r="A215" s="142" t="s">
        <v>904</v>
      </c>
      <c r="B215" s="40"/>
      <c r="C215" s="3"/>
      <c r="D215" s="33"/>
      <c r="E215" s="33"/>
      <c r="F215" s="3"/>
      <c r="G215" s="40"/>
      <c r="H215" s="30"/>
      <c r="I215" s="40"/>
      <c r="J215" s="3"/>
      <c r="K215" s="3"/>
      <c r="L215" s="40"/>
      <c r="M215" s="3"/>
      <c r="N215" s="3"/>
      <c r="O215" s="3"/>
      <c r="P215" s="40"/>
      <c r="Q215" s="3"/>
      <c r="R215" s="3"/>
      <c r="S215" s="30"/>
      <c r="T215" s="30"/>
      <c r="U215" s="30"/>
      <c r="V215" s="3"/>
      <c r="Y215" s="322"/>
      <c r="Z215" s="190"/>
      <c r="AA215" s="322"/>
      <c r="AB215" s="322"/>
      <c r="AC215" s="333"/>
    </row>
    <row r="216" spans="1:29" s="2" customFormat="1" ht="12.75" customHeight="1">
      <c r="A216" s="3"/>
      <c r="B216" s="40"/>
      <c r="C216" s="3"/>
      <c r="D216" s="33"/>
      <c r="E216" s="33"/>
      <c r="F216" s="3"/>
      <c r="G216" s="40"/>
      <c r="H216" s="30"/>
      <c r="I216" s="40"/>
      <c r="J216" s="3"/>
      <c r="K216" s="3"/>
      <c r="L216" s="40"/>
      <c r="M216" s="3"/>
      <c r="N216" s="3"/>
      <c r="O216" s="3"/>
      <c r="P216" s="40"/>
      <c r="Q216" s="3"/>
      <c r="R216" s="3"/>
      <c r="S216" s="30"/>
      <c r="T216" s="30"/>
      <c r="U216" s="30"/>
      <c r="V216" s="3"/>
      <c r="Y216" s="322"/>
      <c r="AA216" s="322"/>
      <c r="AB216" s="322"/>
      <c r="AC216" s="333"/>
    </row>
    <row r="217" spans="1:29" ht="12.75">
      <c r="A217" s="143" t="s">
        <v>1292</v>
      </c>
      <c r="D217" s="33"/>
      <c r="E217" s="33"/>
      <c r="H217" s="3"/>
      <c r="L217" s="3"/>
      <c r="O217" s="40"/>
      <c r="R217" s="10"/>
      <c r="S217" s="46"/>
      <c r="T217" s="172"/>
      <c r="U217" s="46"/>
      <c r="Y217" s="295"/>
      <c r="Z217" s="139"/>
      <c r="AA217" s="325"/>
      <c r="AB217" s="325"/>
      <c r="AC217" s="172"/>
    </row>
    <row r="218" spans="1:29" ht="12.75">
      <c r="A218" s="143" t="s">
        <v>1145</v>
      </c>
      <c r="D218" s="33"/>
      <c r="E218" s="33"/>
      <c r="H218" s="3"/>
      <c r="L218" s="3"/>
      <c r="O218" s="40"/>
      <c r="R218" s="10"/>
      <c r="S218" s="46"/>
      <c r="T218" s="172"/>
      <c r="U218" s="46"/>
      <c r="Y218" s="295"/>
      <c r="Z218" s="139"/>
      <c r="AA218" s="325"/>
      <c r="AB218" s="325"/>
      <c r="AC218" s="172"/>
    </row>
    <row r="219" spans="1:29" ht="12.75">
      <c r="A219" s="143"/>
      <c r="D219" s="33"/>
      <c r="E219" s="33"/>
      <c r="H219" s="3"/>
      <c r="L219" s="3"/>
      <c r="O219" s="40"/>
      <c r="R219" s="10"/>
      <c r="S219" s="46"/>
      <c r="T219" s="172"/>
      <c r="U219" s="46"/>
      <c r="Y219" s="295"/>
      <c r="Z219" s="139"/>
      <c r="AA219" s="325"/>
      <c r="AB219" s="325"/>
      <c r="AC219" s="172"/>
    </row>
    <row r="220" spans="1:29" s="2" customFormat="1" ht="12.75" customHeight="1">
      <c r="A220" s="3" t="s">
        <v>466</v>
      </c>
      <c r="B220" s="40"/>
      <c r="C220" s="3"/>
      <c r="D220" s="33"/>
      <c r="E220" s="33"/>
      <c r="F220" s="3"/>
      <c r="G220" s="40"/>
      <c r="H220" s="30"/>
      <c r="I220" s="40"/>
      <c r="J220" s="3"/>
      <c r="K220" s="3"/>
      <c r="L220" s="40"/>
      <c r="M220" s="3"/>
      <c r="N220" s="3"/>
      <c r="O220" s="3"/>
      <c r="P220" s="40"/>
      <c r="Q220" s="3"/>
      <c r="R220" s="3"/>
      <c r="S220" s="30"/>
      <c r="T220" s="30"/>
      <c r="U220" s="30"/>
      <c r="V220" s="3"/>
      <c r="Y220" s="322"/>
      <c r="AA220" s="322"/>
      <c r="AB220" s="322"/>
      <c r="AC220" s="333"/>
    </row>
    <row r="221" spans="1:29" s="2" customFormat="1" ht="12.75" customHeight="1">
      <c r="A221" s="3"/>
      <c r="B221" s="40"/>
      <c r="C221" s="3"/>
      <c r="D221" s="33"/>
      <c r="E221" s="33"/>
      <c r="F221" s="3"/>
      <c r="G221" s="40"/>
      <c r="H221" s="30"/>
      <c r="I221" s="40"/>
      <c r="J221" s="3"/>
      <c r="K221" s="3"/>
      <c r="L221" s="40"/>
      <c r="M221" s="3"/>
      <c r="N221" s="3"/>
      <c r="O221" s="3"/>
      <c r="P221" s="40"/>
      <c r="Q221" s="3"/>
      <c r="R221" s="3"/>
      <c r="S221" s="30"/>
      <c r="T221" s="30"/>
      <c r="U221" s="30"/>
      <c r="V221" s="3"/>
      <c r="Y221" s="322"/>
      <c r="AA221" s="322"/>
      <c r="AB221" s="322"/>
      <c r="AC221" s="333"/>
    </row>
    <row r="222" spans="1:29" ht="12.75">
      <c r="A222" s="3" t="s">
        <v>469</v>
      </c>
      <c r="D222" s="238"/>
      <c r="E222" s="33"/>
      <c r="Q222" s="40"/>
      <c r="S222" s="200"/>
      <c r="T222" s="3"/>
      <c r="U222" s="46"/>
      <c r="W222" s="46"/>
      <c r="Y222" s="295"/>
      <c r="Z222" s="139"/>
      <c r="AA222" s="325"/>
      <c r="AB222" s="325"/>
      <c r="AC222" s="172"/>
    </row>
    <row r="223" spans="4:29" ht="12.75">
      <c r="D223" s="238"/>
      <c r="E223" s="33"/>
      <c r="Q223" s="40"/>
      <c r="S223" s="200"/>
      <c r="T223" s="3"/>
      <c r="U223" s="46"/>
      <c r="W223" s="46"/>
      <c r="Y223" s="295"/>
      <c r="Z223" s="139"/>
      <c r="AA223" s="325"/>
      <c r="AB223" s="325"/>
      <c r="AC223" s="172"/>
    </row>
    <row r="224" spans="1:29" ht="12.75">
      <c r="A224" s="3" t="s">
        <v>1089</v>
      </c>
      <c r="D224" s="238"/>
      <c r="E224" s="33"/>
      <c r="Q224" s="40"/>
      <c r="S224" s="200"/>
      <c r="T224" s="3"/>
      <c r="U224" s="46"/>
      <c r="W224" s="46"/>
      <c r="Y224" s="295"/>
      <c r="Z224" s="139"/>
      <c r="AA224" s="325"/>
      <c r="AB224" s="325"/>
      <c r="AC224" s="172"/>
    </row>
    <row r="225" spans="4:29" ht="12.75">
      <c r="D225" s="238"/>
      <c r="E225" s="33"/>
      <c r="Q225" s="40"/>
      <c r="S225" s="200"/>
      <c r="T225" s="3"/>
      <c r="U225" s="46"/>
      <c r="W225" s="46"/>
      <c r="Y225" s="295"/>
      <c r="Z225" s="139"/>
      <c r="AA225" s="325"/>
      <c r="AB225" s="325"/>
      <c r="AC225" s="172"/>
    </row>
    <row r="226" spans="1:29" ht="12.75">
      <c r="A226" s="3" t="s">
        <v>470</v>
      </c>
      <c r="D226" s="238"/>
      <c r="E226" s="33"/>
      <c r="Q226" s="40"/>
      <c r="S226" s="200"/>
      <c r="T226" s="3"/>
      <c r="U226" s="46"/>
      <c r="W226" s="46"/>
      <c r="Y226" s="295"/>
      <c r="Z226" s="139"/>
      <c r="AA226" s="325"/>
      <c r="AB226" s="325"/>
      <c r="AC226" s="172"/>
    </row>
    <row r="227" spans="4:29" ht="12.75">
      <c r="D227" s="238"/>
      <c r="E227" s="33"/>
      <c r="Q227" s="40"/>
      <c r="S227" s="200"/>
      <c r="T227" s="3"/>
      <c r="U227" s="46"/>
      <c r="W227" s="46"/>
      <c r="Y227" s="295"/>
      <c r="Z227" s="139"/>
      <c r="AA227" s="325"/>
      <c r="AB227" s="325"/>
      <c r="AC227" s="172"/>
    </row>
    <row r="228" spans="1:29" ht="12.75">
      <c r="A228" s="3" t="s">
        <v>471</v>
      </c>
      <c r="D228" s="238"/>
      <c r="E228" s="33"/>
      <c r="Q228" s="40"/>
      <c r="S228" s="200"/>
      <c r="T228" s="3"/>
      <c r="U228" s="46"/>
      <c r="W228" s="46"/>
      <c r="Y228" s="295"/>
      <c r="Z228" s="139"/>
      <c r="AA228" s="325"/>
      <c r="AB228" s="325"/>
      <c r="AC228" s="172"/>
    </row>
    <row r="229" spans="4:29" ht="12.75">
      <c r="D229" s="238"/>
      <c r="E229" s="33"/>
      <c r="Q229" s="40"/>
      <c r="S229" s="200"/>
      <c r="T229" s="3"/>
      <c r="U229" s="46"/>
      <c r="W229" s="46"/>
      <c r="Y229" s="295"/>
      <c r="Z229" s="139"/>
      <c r="AA229" s="325"/>
      <c r="AB229" s="325"/>
      <c r="AC229" s="172"/>
    </row>
    <row r="230" spans="1:29" ht="12.75">
      <c r="A230" s="3" t="s">
        <v>1090</v>
      </c>
      <c r="D230" s="238"/>
      <c r="E230" s="33"/>
      <c r="Q230" s="40"/>
      <c r="S230" s="200"/>
      <c r="T230" s="3"/>
      <c r="U230" s="46"/>
      <c r="W230" s="46"/>
      <c r="Y230" s="295"/>
      <c r="Z230" s="139"/>
      <c r="AA230" s="325"/>
      <c r="AB230" s="325"/>
      <c r="AC230" s="172"/>
    </row>
    <row r="231" spans="4:29" ht="12.75">
      <c r="D231" s="238"/>
      <c r="E231" s="33"/>
      <c r="Q231" s="40"/>
      <c r="S231" s="200"/>
      <c r="T231" s="3"/>
      <c r="U231" s="46"/>
      <c r="W231" s="46"/>
      <c r="Y231" s="295"/>
      <c r="Z231" s="139"/>
      <c r="AA231" s="325"/>
      <c r="AB231" s="325"/>
      <c r="AC231" s="172"/>
    </row>
    <row r="232" spans="1:29" ht="12.75">
      <c r="A232" s="3" t="s">
        <v>1037</v>
      </c>
      <c r="D232" s="238"/>
      <c r="E232" s="33"/>
      <c r="Q232" s="40"/>
      <c r="S232" s="200"/>
      <c r="T232" s="3"/>
      <c r="U232" s="46"/>
      <c r="W232" s="46"/>
      <c r="Y232" s="295"/>
      <c r="Z232" s="139"/>
      <c r="AA232" s="325"/>
      <c r="AB232" s="325"/>
      <c r="AC232" s="172"/>
    </row>
    <row r="233" spans="4:29" ht="12.75">
      <c r="D233" s="238"/>
      <c r="E233" s="33"/>
      <c r="Q233" s="40"/>
      <c r="S233" s="200"/>
      <c r="T233" s="3"/>
      <c r="U233" s="46"/>
      <c r="W233" s="46"/>
      <c r="Y233" s="295"/>
      <c r="Z233" s="139"/>
      <c r="AA233" s="325"/>
      <c r="AB233" s="325"/>
      <c r="AC233" s="172"/>
    </row>
    <row r="234" spans="1:29" ht="12.75">
      <c r="A234" s="3" t="s">
        <v>1040</v>
      </c>
      <c r="D234" s="238"/>
      <c r="E234" s="33"/>
      <c r="Q234" s="40"/>
      <c r="S234" s="200"/>
      <c r="T234" s="3"/>
      <c r="U234" s="46"/>
      <c r="W234" s="46"/>
      <c r="Y234" s="295"/>
      <c r="Z234" s="139"/>
      <c r="AA234" s="325"/>
      <c r="AB234" s="325"/>
      <c r="AC234" s="172"/>
    </row>
    <row r="235" spans="1:29" ht="12.75">
      <c r="A235" s="3" t="s">
        <v>956</v>
      </c>
      <c r="D235" s="238"/>
      <c r="E235" s="33"/>
      <c r="Q235" s="40"/>
      <c r="S235" s="200"/>
      <c r="T235" s="3"/>
      <c r="U235" s="46"/>
      <c r="W235" s="46"/>
      <c r="Y235" s="295"/>
      <c r="Z235" s="139"/>
      <c r="AA235" s="325"/>
      <c r="AB235" s="325"/>
      <c r="AC235" s="172"/>
    </row>
    <row r="236" spans="1:29" ht="12.75">
      <c r="A236" s="3" t="s">
        <v>957</v>
      </c>
      <c r="D236" s="238"/>
      <c r="E236" s="33"/>
      <c r="Q236" s="40"/>
      <c r="S236" s="200"/>
      <c r="T236" s="3"/>
      <c r="U236" s="46"/>
      <c r="W236" s="46"/>
      <c r="Y236" s="295"/>
      <c r="Z236" s="139"/>
      <c r="AA236" s="325"/>
      <c r="AB236" s="325"/>
      <c r="AC236" s="172"/>
    </row>
    <row r="237" spans="4:29" ht="12.75">
      <c r="D237" s="238"/>
      <c r="E237" s="33"/>
      <c r="Q237" s="40"/>
      <c r="S237" s="200"/>
      <c r="T237" s="3"/>
      <c r="U237" s="46"/>
      <c r="W237" s="46"/>
      <c r="Y237" s="295"/>
      <c r="Z237" s="139"/>
      <c r="AA237" s="325"/>
      <c r="AB237" s="325"/>
      <c r="AC237" s="172"/>
    </row>
    <row r="238" spans="1:29" ht="12.75">
      <c r="A238" s="3" t="s">
        <v>472</v>
      </c>
      <c r="D238" s="238"/>
      <c r="E238" s="33"/>
      <c r="Q238" s="40"/>
      <c r="S238" s="200"/>
      <c r="T238" s="3"/>
      <c r="U238" s="46"/>
      <c r="W238" s="46"/>
      <c r="Y238" s="295"/>
      <c r="Z238" s="139"/>
      <c r="AA238" s="325"/>
      <c r="AB238" s="325"/>
      <c r="AC238" s="172"/>
    </row>
    <row r="239" spans="4:29" ht="12.75">
      <c r="D239" s="238"/>
      <c r="E239" s="33"/>
      <c r="Q239" s="40"/>
      <c r="S239" s="200"/>
      <c r="T239" s="3"/>
      <c r="U239" s="46"/>
      <c r="W239" s="46"/>
      <c r="Y239" s="295"/>
      <c r="Z239" s="139"/>
      <c r="AA239" s="325"/>
      <c r="AB239" s="325"/>
      <c r="AC239" s="172"/>
    </row>
    <row r="240" spans="1:29" ht="12.75">
      <c r="A240" s="3" t="s">
        <v>477</v>
      </c>
      <c r="D240" s="238"/>
      <c r="E240" s="33"/>
      <c r="Q240" s="40"/>
      <c r="S240" s="200"/>
      <c r="T240" s="3"/>
      <c r="U240" s="46"/>
      <c r="W240" s="46"/>
      <c r="Y240" s="295"/>
      <c r="Z240" s="139"/>
      <c r="AA240" s="325"/>
      <c r="AB240" s="325"/>
      <c r="AC240" s="172"/>
    </row>
    <row r="241" spans="4:29" ht="12.75">
      <c r="D241" s="238"/>
      <c r="E241" s="33"/>
      <c r="Q241" s="40"/>
      <c r="S241" s="200"/>
      <c r="T241" s="3"/>
      <c r="U241" s="46"/>
      <c r="W241" s="46"/>
      <c r="Y241" s="295"/>
      <c r="Z241" s="139"/>
      <c r="AA241" s="325"/>
      <c r="AB241" s="325"/>
      <c r="AC241" s="172"/>
    </row>
    <row r="242" spans="1:29" ht="12.75">
      <c r="A242" s="3" t="s">
        <v>1043</v>
      </c>
      <c r="D242" s="238"/>
      <c r="E242" s="33"/>
      <c r="O242" s="5"/>
      <c r="Q242" s="40"/>
      <c r="R242" s="5"/>
      <c r="S242" s="200"/>
      <c r="T242" s="5"/>
      <c r="U242" s="46"/>
      <c r="W242" s="46"/>
      <c r="Y242" s="295"/>
      <c r="Z242" s="139"/>
      <c r="AA242" s="325"/>
      <c r="AB242" s="325"/>
      <c r="AC242" s="172"/>
    </row>
    <row r="243" spans="1:29" ht="12.75">
      <c r="A243" s="3" t="s">
        <v>1042</v>
      </c>
      <c r="D243" s="238"/>
      <c r="E243" s="33"/>
      <c r="O243" s="5"/>
      <c r="Q243" s="40"/>
      <c r="R243" s="5"/>
      <c r="S243" s="200"/>
      <c r="T243" s="5"/>
      <c r="U243" s="46"/>
      <c r="W243" s="46"/>
      <c r="Y243" s="295"/>
      <c r="Z243" s="139"/>
      <c r="AA243" s="325"/>
      <c r="AB243" s="325"/>
      <c r="AC243" s="172"/>
    </row>
    <row r="244" spans="1:29" ht="12.75">
      <c r="A244" s="3" t="s">
        <v>891</v>
      </c>
      <c r="D244" s="238"/>
      <c r="E244" s="33"/>
      <c r="Q244" s="40"/>
      <c r="S244" s="200"/>
      <c r="T244" s="3"/>
      <c r="U244" s="46"/>
      <c r="W244" s="46"/>
      <c r="Y244" s="295"/>
      <c r="Z244" s="139"/>
      <c r="AA244" s="325"/>
      <c r="AB244" s="325"/>
      <c r="AC244" s="172"/>
    </row>
    <row r="245" spans="4:29" ht="12.75">
      <c r="D245" s="238"/>
      <c r="E245" s="33"/>
      <c r="O245" s="5"/>
      <c r="Q245" s="40"/>
      <c r="R245" s="5"/>
      <c r="S245" s="200"/>
      <c r="T245" s="5"/>
      <c r="U245" s="46"/>
      <c r="W245" s="46"/>
      <c r="Y245" s="295"/>
      <c r="Z245" s="139"/>
      <c r="AA245" s="325"/>
      <c r="AB245" s="325"/>
      <c r="AC245" s="172"/>
    </row>
    <row r="246" spans="1:29" ht="12.75">
      <c r="A246" s="3" t="s">
        <v>396</v>
      </c>
      <c r="D246" s="33"/>
      <c r="E246" s="33"/>
      <c r="H246" s="3"/>
      <c r="L246" s="3"/>
      <c r="O246" s="40"/>
      <c r="R246" s="10"/>
      <c r="S246" s="46"/>
      <c r="T246" s="172"/>
      <c r="U246" s="46"/>
      <c r="Y246" s="295"/>
      <c r="Z246" s="139"/>
      <c r="AA246" s="325"/>
      <c r="AB246" s="325"/>
      <c r="AC246" s="172"/>
    </row>
    <row r="247" spans="1:29" ht="12.75">
      <c r="A247" s="3" t="s">
        <v>601</v>
      </c>
      <c r="D247" s="33"/>
      <c r="E247" s="33"/>
      <c r="H247" s="3"/>
      <c r="L247" s="3"/>
      <c r="O247" s="40"/>
      <c r="R247" s="10"/>
      <c r="S247" s="46"/>
      <c r="T247" s="172"/>
      <c r="U247" s="46"/>
      <c r="Y247" s="295"/>
      <c r="Z247" s="139"/>
      <c r="AA247" s="325"/>
      <c r="AB247" s="325"/>
      <c r="AC247" s="172"/>
    </row>
    <row r="248" spans="1:29" ht="12.75">
      <c r="A248" s="3" t="s">
        <v>605</v>
      </c>
      <c r="D248" s="33"/>
      <c r="E248" s="33"/>
      <c r="H248" s="3"/>
      <c r="L248" s="3"/>
      <c r="O248" s="40"/>
      <c r="R248" s="10"/>
      <c r="S248" s="46"/>
      <c r="T248" s="172"/>
      <c r="U248" s="46"/>
      <c r="Y248" s="295"/>
      <c r="Z248" s="139"/>
      <c r="AA248" s="325"/>
      <c r="AB248" s="325"/>
      <c r="AC248" s="172"/>
    </row>
    <row r="249" spans="4:29" ht="12.75">
      <c r="D249" s="33"/>
      <c r="E249" s="33"/>
      <c r="H249" s="3"/>
      <c r="L249" s="3"/>
      <c r="O249" s="40"/>
      <c r="R249" s="10"/>
      <c r="S249" s="46"/>
      <c r="T249" s="172"/>
      <c r="U249" s="46"/>
      <c r="Y249" s="295"/>
      <c r="Z249" s="139"/>
      <c r="AA249" s="325"/>
      <c r="AB249" s="325"/>
      <c r="AC249" s="172"/>
    </row>
    <row r="250" spans="1:5" ht="12">
      <c r="A250" s="3" t="s">
        <v>250</v>
      </c>
      <c r="D250" s="33"/>
      <c r="E250" s="33"/>
    </row>
    <row r="251" spans="4:5" ht="12">
      <c r="D251" s="33"/>
      <c r="E251" s="33"/>
    </row>
    <row r="252" spans="1:29" ht="12.75">
      <c r="A252" s="3" t="s">
        <v>395</v>
      </c>
      <c r="D252" s="33"/>
      <c r="E252" s="33"/>
      <c r="H252" s="3"/>
      <c r="L252" s="3"/>
      <c r="O252" s="40"/>
      <c r="R252" s="10"/>
      <c r="S252" s="46"/>
      <c r="T252" s="172"/>
      <c r="U252" s="46"/>
      <c r="Y252" s="295"/>
      <c r="Z252" s="139"/>
      <c r="AA252" s="325"/>
      <c r="AB252" s="325"/>
      <c r="AC252" s="172"/>
    </row>
    <row r="253" spans="1:29" ht="12.75">
      <c r="A253" s="3" t="s">
        <v>113</v>
      </c>
      <c r="D253" s="33"/>
      <c r="E253" s="33"/>
      <c r="H253" s="3"/>
      <c r="L253" s="3"/>
      <c r="O253" s="40"/>
      <c r="R253" s="10"/>
      <c r="S253" s="46"/>
      <c r="T253" s="172"/>
      <c r="U253" s="46"/>
      <c r="Y253" s="295"/>
      <c r="Z253" s="139"/>
      <c r="AA253" s="325"/>
      <c r="AB253" s="325"/>
      <c r="AC253" s="172"/>
    </row>
    <row r="254" spans="1:29" ht="12.75">
      <c r="A254" s="3" t="s">
        <v>112</v>
      </c>
      <c r="D254" s="33"/>
      <c r="E254" s="33"/>
      <c r="H254" s="3"/>
      <c r="L254" s="3"/>
      <c r="O254" s="40"/>
      <c r="R254" s="10"/>
      <c r="S254" s="46"/>
      <c r="T254" s="172"/>
      <c r="U254" s="46"/>
      <c r="Y254" s="295"/>
      <c r="Z254" s="139"/>
      <c r="AA254" s="325"/>
      <c r="AB254" s="325"/>
      <c r="AC254" s="172"/>
    </row>
    <row r="255" spans="4:29" ht="12.75">
      <c r="D255" s="33"/>
      <c r="E255" s="33"/>
      <c r="H255" s="3"/>
      <c r="L255" s="3"/>
      <c r="O255" s="40"/>
      <c r="R255" s="10"/>
      <c r="S255" s="46"/>
      <c r="T255" s="172"/>
      <c r="U255" s="46"/>
      <c r="Y255" s="295"/>
      <c r="Z255" s="139"/>
      <c r="AA255" s="325"/>
      <c r="AB255" s="325"/>
      <c r="AC255" s="172"/>
    </row>
    <row r="256" spans="1:29" ht="12.75">
      <c r="A256" s="3" t="s">
        <v>123</v>
      </c>
      <c r="D256" s="33"/>
      <c r="E256" s="33"/>
      <c r="H256" s="3"/>
      <c r="L256" s="3"/>
      <c r="O256" s="40"/>
      <c r="R256" s="10"/>
      <c r="S256" s="46"/>
      <c r="T256" s="172"/>
      <c r="U256" s="46"/>
      <c r="Y256" s="295"/>
      <c r="Z256" s="139"/>
      <c r="AA256" s="325"/>
      <c r="AB256" s="325"/>
      <c r="AC256" s="172"/>
    </row>
    <row r="257" spans="1:29" ht="12.75">
      <c r="A257" s="3" t="s">
        <v>124</v>
      </c>
      <c r="D257" s="33"/>
      <c r="E257" s="33"/>
      <c r="H257" s="3"/>
      <c r="L257" s="3"/>
      <c r="O257" s="40"/>
      <c r="R257" s="10"/>
      <c r="S257" s="46"/>
      <c r="T257" s="172"/>
      <c r="U257" s="46"/>
      <c r="Y257" s="295"/>
      <c r="Z257" s="139"/>
      <c r="AA257" s="325"/>
      <c r="AB257" s="325"/>
      <c r="AC257" s="172"/>
    </row>
    <row r="258" spans="4:5" ht="12">
      <c r="D258" s="33"/>
      <c r="E258" s="33"/>
    </row>
    <row r="259" spans="1:5" ht="12">
      <c r="A259" s="3" t="s">
        <v>254</v>
      </c>
      <c r="D259" s="33"/>
      <c r="E259" s="33"/>
    </row>
    <row r="260" spans="4:5" ht="12">
      <c r="D260" s="33"/>
      <c r="E260" s="33"/>
    </row>
    <row r="261" spans="1:5" ht="12">
      <c r="A261" s="3" t="s">
        <v>256</v>
      </c>
      <c r="D261" s="33"/>
      <c r="E261" s="33"/>
    </row>
    <row r="262" spans="4:5" ht="12">
      <c r="D262" s="33"/>
      <c r="E262" s="33"/>
    </row>
    <row r="263" spans="1:5" ht="12">
      <c r="A263" s="3" t="s">
        <v>257</v>
      </c>
      <c r="D263" s="33"/>
      <c r="E263" s="33"/>
    </row>
    <row r="264" spans="4:5" ht="12">
      <c r="D264" s="33"/>
      <c r="E264" s="33"/>
    </row>
    <row r="265" spans="1:5" ht="12">
      <c r="A265" s="3" t="s">
        <v>258</v>
      </c>
      <c r="D265" s="33"/>
      <c r="E265" s="33"/>
    </row>
    <row r="266" spans="1:5" ht="12">
      <c r="A266" s="3" t="s">
        <v>253</v>
      </c>
      <c r="D266" s="33"/>
      <c r="E266" s="33"/>
    </row>
    <row r="267" spans="1:5" ht="12">
      <c r="A267" s="3" t="s">
        <v>1296</v>
      </c>
      <c r="D267" s="33"/>
      <c r="E267" s="33"/>
    </row>
    <row r="268" spans="4:5" ht="12">
      <c r="D268" s="33"/>
      <c r="E268" s="33"/>
    </row>
    <row r="269" spans="1:8" ht="12">
      <c r="A269" s="3" t="s">
        <v>1002</v>
      </c>
      <c r="B269" s="3"/>
      <c r="D269" s="3"/>
      <c r="E269" s="3"/>
      <c r="G269" s="3"/>
      <c r="H269" s="3"/>
    </row>
    <row r="270" spans="1:8" ht="12">
      <c r="A270" s="3" t="s">
        <v>601</v>
      </c>
      <c r="B270" s="3"/>
      <c r="D270" s="3"/>
      <c r="E270" s="3"/>
      <c r="G270" s="3"/>
      <c r="H270" s="3"/>
    </row>
    <row r="271" spans="1:8" ht="12">
      <c r="A271" s="3" t="s">
        <v>1001</v>
      </c>
      <c r="B271" s="3"/>
      <c r="D271" s="3"/>
      <c r="E271" s="3"/>
      <c r="G271" s="3"/>
      <c r="H271" s="3"/>
    </row>
    <row r="272" spans="4:5" ht="12">
      <c r="D272" s="33"/>
      <c r="E272" s="33"/>
    </row>
    <row r="273" spans="1:5" ht="12">
      <c r="A273" s="3" t="s">
        <v>260</v>
      </c>
      <c r="D273" s="33"/>
      <c r="E273" s="33"/>
    </row>
    <row r="274" spans="1:5" ht="12">
      <c r="A274" s="3" t="s">
        <v>261</v>
      </c>
      <c r="D274" s="33"/>
      <c r="E274" s="33"/>
    </row>
    <row r="275" spans="4:5" ht="12">
      <c r="D275" s="33"/>
      <c r="E275" s="33"/>
    </row>
    <row r="276" spans="1:5" ht="12">
      <c r="A276" s="3" t="s">
        <v>583</v>
      </c>
      <c r="D276" s="33"/>
      <c r="E276" s="33"/>
    </row>
    <row r="277" spans="4:5" ht="12">
      <c r="D277" s="33"/>
      <c r="E277" s="33"/>
    </row>
    <row r="278" spans="1:5" ht="12">
      <c r="A278" s="3" t="s">
        <v>677</v>
      </c>
      <c r="D278" s="33"/>
      <c r="E278" s="33"/>
    </row>
    <row r="279" spans="4:5" ht="12">
      <c r="D279" s="33"/>
      <c r="E279" s="33"/>
    </row>
    <row r="280" spans="1:29" ht="12.75">
      <c r="A280" s="5" t="s">
        <v>874</v>
      </c>
      <c r="D280" s="33"/>
      <c r="E280" s="33"/>
      <c r="S280" s="46"/>
      <c r="T280" s="46"/>
      <c r="U280" s="46"/>
      <c r="Y280" s="295"/>
      <c r="Z280" s="139"/>
      <c r="AA280" s="325"/>
      <c r="AB280" s="325"/>
      <c r="AC280" s="172"/>
    </row>
    <row r="281" spans="1:29" ht="12.75">
      <c r="A281" s="5" t="s">
        <v>876</v>
      </c>
      <c r="D281" s="33"/>
      <c r="E281" s="33"/>
      <c r="S281" s="46"/>
      <c r="T281" s="46"/>
      <c r="U281" s="46"/>
      <c r="Y281" s="295"/>
      <c r="Z281" s="139"/>
      <c r="AA281" s="325"/>
      <c r="AB281" s="325"/>
      <c r="AC281" s="172"/>
    </row>
    <row r="282" spans="1:29" ht="12.75">
      <c r="A282" s="5" t="s">
        <v>875</v>
      </c>
      <c r="D282" s="33"/>
      <c r="E282" s="33"/>
      <c r="S282" s="46"/>
      <c r="T282" s="46"/>
      <c r="U282" s="46"/>
      <c r="Y282" s="295"/>
      <c r="Z282" s="139"/>
      <c r="AA282" s="325"/>
      <c r="AB282" s="325"/>
      <c r="AC282" s="172"/>
    </row>
    <row r="283" spans="1:29" ht="12.75">
      <c r="A283" s="5" t="s">
        <v>880</v>
      </c>
      <c r="D283" s="33"/>
      <c r="E283" s="33"/>
      <c r="S283" s="46"/>
      <c r="T283" s="46"/>
      <c r="U283" s="46"/>
      <c r="Y283" s="295"/>
      <c r="Z283" s="139"/>
      <c r="AA283" s="325"/>
      <c r="AB283" s="325"/>
      <c r="AC283" s="172"/>
    </row>
    <row r="284" spans="1:5" ht="12">
      <c r="A284" s="5" t="s">
        <v>879</v>
      </c>
      <c r="D284" s="33"/>
      <c r="E284" s="33"/>
    </row>
    <row r="285" spans="1:5" ht="12">
      <c r="A285" s="5"/>
      <c r="D285" s="33"/>
      <c r="E285" s="33"/>
    </row>
    <row r="286" spans="1:5" ht="12">
      <c r="A286" s="5" t="s">
        <v>1060</v>
      </c>
      <c r="D286" s="33"/>
      <c r="E286" s="33"/>
    </row>
    <row r="287" spans="1:5" ht="15">
      <c r="A287" s="367" t="s">
        <v>1057</v>
      </c>
      <c r="D287" s="33"/>
      <c r="E287" s="33"/>
    </row>
    <row r="288" spans="1:5" ht="15">
      <c r="A288" s="367" t="s">
        <v>1053</v>
      </c>
      <c r="D288" s="33"/>
      <c r="E288" s="33"/>
    </row>
    <row r="289" spans="1:5" ht="15">
      <c r="A289" s="367" t="s">
        <v>1056</v>
      </c>
      <c r="D289" s="33"/>
      <c r="E289" s="33"/>
    </row>
    <row r="290" spans="1:5" ht="12">
      <c r="A290" s="5"/>
      <c r="D290" s="33"/>
      <c r="E290" s="33"/>
    </row>
    <row r="291" spans="1:5" ht="12">
      <c r="A291" s="3" t="s">
        <v>1058</v>
      </c>
      <c r="D291" s="33"/>
      <c r="E291" s="33"/>
    </row>
    <row r="292" spans="4:5" ht="12">
      <c r="D292" s="33"/>
      <c r="E292" s="33"/>
    </row>
    <row r="293" spans="1:5" ht="12.75">
      <c r="A293" s="198" t="s">
        <v>991</v>
      </c>
      <c r="D293" s="33"/>
      <c r="E293" s="33"/>
    </row>
    <row r="294" spans="1:5" ht="12.75">
      <c r="A294" s="7" t="s">
        <v>641</v>
      </c>
      <c r="D294" s="33"/>
      <c r="E294" s="33"/>
    </row>
    <row r="295" spans="1:5" ht="12">
      <c r="A295" s="3" t="s">
        <v>637</v>
      </c>
      <c r="D295" s="33"/>
      <c r="E295" s="33"/>
    </row>
    <row r="296" spans="1:5" ht="12.75">
      <c r="A296" s="7" t="s">
        <v>642</v>
      </c>
      <c r="D296" s="33"/>
      <c r="E296" s="33"/>
    </row>
    <row r="297" spans="1:5" ht="12">
      <c r="A297" s="3" t="s">
        <v>631</v>
      </c>
      <c r="D297" s="33"/>
      <c r="E297" s="33"/>
    </row>
    <row r="298" spans="1:5" ht="12.75">
      <c r="A298" s="7" t="s">
        <v>80</v>
      </c>
      <c r="D298" s="33"/>
      <c r="E298" s="33"/>
    </row>
    <row r="299" spans="1:5" ht="12.75">
      <c r="A299" s="7" t="s">
        <v>643</v>
      </c>
      <c r="D299" s="33"/>
      <c r="E299" s="33"/>
    </row>
    <row r="300" spans="1:5" ht="12.75">
      <c r="A300" s="144" t="s">
        <v>1262</v>
      </c>
      <c r="D300" s="33"/>
      <c r="E300" s="33"/>
    </row>
    <row r="301" spans="1:5" ht="12.75">
      <c r="A301" s="144" t="s">
        <v>1085</v>
      </c>
      <c r="D301" s="33"/>
      <c r="E301" s="33"/>
    </row>
    <row r="302" spans="1:5" ht="12.75">
      <c r="A302" s="6" t="s">
        <v>644</v>
      </c>
      <c r="D302" s="33"/>
      <c r="E302" s="33"/>
    </row>
    <row r="303" spans="1:5" ht="12.75">
      <c r="A303" s="6" t="s">
        <v>653</v>
      </c>
      <c r="D303" s="33"/>
      <c r="E303" s="33"/>
    </row>
    <row r="304" spans="1:5" ht="12.75">
      <c r="A304" s="7" t="s">
        <v>654</v>
      </c>
      <c r="D304" s="33"/>
      <c r="E304" s="33"/>
    </row>
    <row r="305" spans="1:5" ht="12.75">
      <c r="A305" s="7" t="s">
        <v>655</v>
      </c>
      <c r="D305" s="33"/>
      <c r="E305" s="33"/>
    </row>
    <row r="306" spans="1:5" ht="12.75">
      <c r="A306" s="7" t="s">
        <v>27</v>
      </c>
      <c r="D306" s="33"/>
      <c r="E306" s="33"/>
    </row>
    <row r="307" spans="1:5" ht="12">
      <c r="A307" s="3" t="s">
        <v>630</v>
      </c>
      <c r="D307" s="33"/>
      <c r="E307" s="33"/>
    </row>
    <row r="308" spans="1:5" ht="12.75">
      <c r="A308" s="7" t="s">
        <v>28</v>
      </c>
      <c r="D308" s="33"/>
      <c r="E308" s="33"/>
    </row>
    <row r="309" spans="1:5" ht="12">
      <c r="A309" s="3" t="s">
        <v>629</v>
      </c>
      <c r="D309" s="33"/>
      <c r="E309" s="33"/>
    </row>
    <row r="310" spans="1:5" ht="12.75">
      <c r="A310" s="7" t="s">
        <v>738</v>
      </c>
      <c r="D310" s="33"/>
      <c r="E310" s="33"/>
    </row>
    <row r="311" spans="1:5" ht="12.75">
      <c r="A311" s="6" t="s">
        <v>656</v>
      </c>
      <c r="D311" s="33"/>
      <c r="E311" s="33"/>
    </row>
    <row r="312" spans="1:5" ht="12.75">
      <c r="A312" s="6" t="s">
        <v>79</v>
      </c>
      <c r="D312" s="33"/>
      <c r="E312" s="33"/>
    </row>
    <row r="313" spans="1:5" ht="12">
      <c r="A313" s="3" t="s">
        <v>628</v>
      </c>
      <c r="D313" s="33"/>
      <c r="E313" s="33"/>
    </row>
    <row r="314" spans="1:5" ht="12">
      <c r="A314" s="3" t="s">
        <v>627</v>
      </c>
      <c r="D314" s="33"/>
      <c r="E314" s="33"/>
    </row>
    <row r="315" spans="1:5" ht="12.75">
      <c r="A315" s="7" t="s">
        <v>739</v>
      </c>
      <c r="D315" s="33"/>
      <c r="E315" s="33"/>
    </row>
    <row r="316" spans="1:5" ht="12">
      <c r="A316" s="3" t="s">
        <v>626</v>
      </c>
      <c r="D316" s="33"/>
      <c r="E316" s="33"/>
    </row>
    <row r="317" spans="1:5" ht="12">
      <c r="A317" s="3" t="s">
        <v>622</v>
      </c>
      <c r="D317" s="33"/>
      <c r="E317" s="33"/>
    </row>
    <row r="318" spans="1:5" ht="12">
      <c r="A318" s="3" t="s">
        <v>657</v>
      </c>
      <c r="D318" s="33"/>
      <c r="E318" s="33"/>
    </row>
    <row r="319" spans="1:5" ht="12">
      <c r="A319" s="3" t="s">
        <v>621</v>
      </c>
      <c r="D319" s="33"/>
      <c r="E319" s="33"/>
    </row>
    <row r="320" spans="1:5" ht="12">
      <c r="A320" s="3" t="s">
        <v>639</v>
      </c>
      <c r="D320" s="33"/>
      <c r="E320" s="33"/>
    </row>
    <row r="321" spans="1:5" ht="12.75">
      <c r="A321" s="6" t="s">
        <v>741</v>
      </c>
      <c r="D321" s="33"/>
      <c r="E321" s="33"/>
    </row>
    <row r="322" spans="1:5" ht="12.75">
      <c r="A322" t="s">
        <v>81</v>
      </c>
      <c r="D322" s="33"/>
      <c r="E322" s="33"/>
    </row>
    <row r="323" spans="1:5" ht="12.75">
      <c r="A323"/>
      <c r="D323" s="33"/>
      <c r="E323" s="33"/>
    </row>
    <row r="324" spans="1:5" ht="12">
      <c r="A324" s="3" t="s">
        <v>251</v>
      </c>
      <c r="D324" s="33"/>
      <c r="E324" s="33"/>
    </row>
    <row r="325" spans="4:5" ht="12">
      <c r="D325" s="33"/>
      <c r="E325" s="33"/>
    </row>
    <row r="326" spans="1:29" ht="12.75">
      <c r="A326" s="3" t="s">
        <v>990</v>
      </c>
      <c r="B326" s="3"/>
      <c r="D326" s="3"/>
      <c r="E326" s="3"/>
      <c r="G326" s="3"/>
      <c r="H326" s="3"/>
      <c r="L326" s="3"/>
      <c r="R326" s="10"/>
      <c r="S326" s="10"/>
      <c r="U326" s="46"/>
      <c r="V326" s="140"/>
      <c r="Y326" s="295"/>
      <c r="AA326" s="295"/>
      <c r="AB326" s="295"/>
      <c r="AC326" s="172"/>
    </row>
    <row r="327" spans="1:29" ht="12.75">
      <c r="A327" s="3" t="s">
        <v>998</v>
      </c>
      <c r="B327" s="3"/>
      <c r="D327" s="3"/>
      <c r="E327" s="3"/>
      <c r="G327" s="3"/>
      <c r="H327" s="3"/>
      <c r="L327" s="3"/>
      <c r="R327" s="10"/>
      <c r="S327" s="10"/>
      <c r="U327" s="46"/>
      <c r="V327" s="140"/>
      <c r="Y327" s="295"/>
      <c r="AA327" s="295"/>
      <c r="AB327" s="295"/>
      <c r="AC327" s="172"/>
    </row>
    <row r="328" spans="1:29" ht="12.75">
      <c r="A328" s="3" t="s">
        <v>994</v>
      </c>
      <c r="B328" s="3"/>
      <c r="D328" s="3"/>
      <c r="E328" s="3"/>
      <c r="G328" s="3"/>
      <c r="H328" s="3"/>
      <c r="L328" s="3"/>
      <c r="R328" s="10"/>
      <c r="S328" s="10"/>
      <c r="U328" s="46"/>
      <c r="V328" s="140"/>
      <c r="Y328" s="295"/>
      <c r="AA328" s="295"/>
      <c r="AB328" s="295"/>
      <c r="AC328" s="172"/>
    </row>
    <row r="329" spans="4:5" ht="12">
      <c r="D329" s="33"/>
      <c r="E329" s="33"/>
    </row>
    <row r="330" spans="1:5" ht="12">
      <c r="A330" s="3" t="s">
        <v>268</v>
      </c>
      <c r="D330" s="33"/>
      <c r="E330" s="33"/>
    </row>
    <row r="331" spans="1:5" ht="12">
      <c r="A331" s="3" t="s">
        <v>269</v>
      </c>
      <c r="D331" s="33"/>
      <c r="E331" s="33"/>
    </row>
    <row r="332" spans="4:5" ht="12">
      <c r="D332" s="33"/>
      <c r="E332" s="33"/>
    </row>
    <row r="333" spans="4:5" ht="12">
      <c r="D333" s="33"/>
      <c r="E333" s="33"/>
    </row>
    <row r="334" spans="4:5" ht="12">
      <c r="D334" s="33"/>
      <c r="E334" s="33" t="s">
        <v>687</v>
      </c>
    </row>
    <row r="335" spans="4:5" ht="12">
      <c r="D335" s="33"/>
      <c r="E335" s="33" t="s">
        <v>686</v>
      </c>
    </row>
    <row r="336" spans="4:5" ht="12">
      <c r="D336" s="33"/>
      <c r="E336" s="33" t="s">
        <v>900</v>
      </c>
    </row>
    <row r="337" spans="4:5" ht="12">
      <c r="D337" s="33"/>
      <c r="E337" s="33"/>
    </row>
    <row r="338" spans="4:5" ht="12">
      <c r="D338" s="33"/>
      <c r="E338" s="33"/>
    </row>
    <row r="339" spans="1:5" ht="12">
      <c r="A339" s="3" t="s">
        <v>599</v>
      </c>
      <c r="D339" s="33"/>
      <c r="E339" s="33"/>
    </row>
    <row r="340" spans="1:5" ht="12">
      <c r="A340" s="3" t="s">
        <v>598</v>
      </c>
      <c r="D340" s="33"/>
      <c r="E340" s="33"/>
    </row>
    <row r="341" spans="1:5" ht="12">
      <c r="A341" s="3" t="s">
        <v>597</v>
      </c>
      <c r="D341" s="33"/>
      <c r="E341" s="33"/>
    </row>
    <row r="342" spans="1:5" ht="12">
      <c r="A342" s="3" t="s">
        <v>596</v>
      </c>
      <c r="D342" s="33"/>
      <c r="E342" s="33"/>
    </row>
    <row r="343" spans="1:5" ht="12">
      <c r="A343" s="3" t="s">
        <v>595</v>
      </c>
      <c r="D343" s="33"/>
      <c r="E343" s="33"/>
    </row>
    <row r="344" spans="1:5" ht="12">
      <c r="A344" s="3" t="s">
        <v>589</v>
      </c>
      <c r="D344" s="33"/>
      <c r="E344" s="33"/>
    </row>
    <row r="345" spans="1:5" ht="12">
      <c r="A345" s="3" t="s">
        <v>588</v>
      </c>
      <c r="D345" s="33"/>
      <c r="E345" s="33"/>
    </row>
    <row r="346" spans="1:5" ht="12">
      <c r="A346" s="3" t="s">
        <v>587</v>
      </c>
      <c r="D346" s="33"/>
      <c r="E346" s="33"/>
    </row>
    <row r="347" spans="1:5" ht="12">
      <c r="A347" s="3" t="s">
        <v>586</v>
      </c>
      <c r="D347" s="33"/>
      <c r="E347" s="33"/>
    </row>
    <row r="348" spans="1:5" ht="12">
      <c r="A348" s="3" t="s">
        <v>618</v>
      </c>
      <c r="D348" s="33"/>
      <c r="E348" s="33"/>
    </row>
    <row r="349" spans="1:5" ht="12">
      <c r="A349" s="3" t="s">
        <v>619</v>
      </c>
      <c r="D349" s="33"/>
      <c r="E349" s="33"/>
    </row>
    <row r="350" spans="1:5" ht="12">
      <c r="A350" s="3" t="s">
        <v>673</v>
      </c>
      <c r="D350" s="33"/>
      <c r="E350" s="33"/>
    </row>
    <row r="351" spans="1:5" ht="12">
      <c r="A351" s="3" t="s">
        <v>693</v>
      </c>
      <c r="D351" s="33"/>
      <c r="E351" s="33"/>
    </row>
    <row r="352" spans="1:5" ht="12">
      <c r="A352" s="3" t="s">
        <v>760</v>
      </c>
      <c r="D352" s="33"/>
      <c r="E352" s="33"/>
    </row>
    <row r="353" spans="1:5" ht="12">
      <c r="A353" s="3" t="s">
        <v>705</v>
      </c>
      <c r="D353" s="33"/>
      <c r="E353" s="33"/>
    </row>
    <row r="354" spans="1:5" ht="12">
      <c r="A354" s="3" t="s">
        <v>718</v>
      </c>
      <c r="D354" s="33"/>
      <c r="E354" s="33"/>
    </row>
    <row r="355" spans="1:5" ht="12">
      <c r="A355" s="3" t="s">
        <v>720</v>
      </c>
      <c r="D355" s="33"/>
      <c r="E355" s="33"/>
    </row>
    <row r="356" spans="1:5" ht="12">
      <c r="A356" s="3" t="s">
        <v>763</v>
      </c>
      <c r="D356" s="33"/>
      <c r="E356" s="33"/>
    </row>
    <row r="357" spans="1:5" ht="12">
      <c r="A357" s="3" t="s">
        <v>762</v>
      </c>
      <c r="D357" s="33"/>
      <c r="E357" s="33"/>
    </row>
    <row r="358" spans="1:5" ht="12">
      <c r="A358" s="3" t="s">
        <v>771</v>
      </c>
      <c r="D358" s="33"/>
      <c r="E358" s="33"/>
    </row>
    <row r="359" spans="1:5" ht="12">
      <c r="A359" s="3" t="s">
        <v>843</v>
      </c>
      <c r="D359" s="33"/>
      <c r="E359" s="33"/>
    </row>
    <row r="360" spans="1:5" ht="12">
      <c r="A360" s="3" t="s">
        <v>853</v>
      </c>
      <c r="D360" s="33"/>
      <c r="E360" s="33"/>
    </row>
    <row r="361" spans="1:5" ht="12">
      <c r="A361" s="3" t="s">
        <v>869</v>
      </c>
      <c r="D361" s="33"/>
      <c r="E361" s="33"/>
    </row>
    <row r="362" spans="1:5" ht="12">
      <c r="A362" s="3" t="s">
        <v>882</v>
      </c>
      <c r="D362" s="33"/>
      <c r="E362" s="33"/>
    </row>
    <row r="363" spans="1:5" ht="12">
      <c r="A363" s="3" t="s">
        <v>1159</v>
      </c>
      <c r="D363" s="33"/>
      <c r="E363" s="33"/>
    </row>
    <row r="364" spans="1:5" ht="12">
      <c r="A364" s="3" t="s">
        <v>1237</v>
      </c>
      <c r="D364" s="33"/>
      <c r="E364" s="33"/>
    </row>
    <row r="365" spans="1:5" ht="12">
      <c r="A365" s="3" t="s">
        <v>1238</v>
      </c>
      <c r="D365" s="33"/>
      <c r="E365" s="33"/>
    </row>
    <row r="366" spans="1:5" ht="12">
      <c r="A366" s="3" t="s">
        <v>1303</v>
      </c>
      <c r="D366" s="33"/>
      <c r="E366" s="33"/>
    </row>
    <row r="367" spans="1:5" ht="12">
      <c r="A367" s="3" t="s">
        <v>1283</v>
      </c>
      <c r="D367" s="33"/>
      <c r="E367" s="33"/>
    </row>
    <row r="368" spans="1:5" ht="12">
      <c r="A368" s="3" t="s">
        <v>1285</v>
      </c>
      <c r="D368" s="33"/>
      <c r="E368" s="33"/>
    </row>
    <row r="369" spans="1:5" ht="12">
      <c r="A369" s="3" t="s">
        <v>1308</v>
      </c>
      <c r="D369" s="33"/>
      <c r="E369" s="33"/>
    </row>
    <row r="370" spans="1:5" ht="12">
      <c r="A370" s="5" t="s">
        <v>19</v>
      </c>
      <c r="D370" s="33"/>
      <c r="E370" s="33"/>
    </row>
    <row r="371" spans="1:5" ht="12">
      <c r="A371" s="3" t="s">
        <v>103</v>
      </c>
      <c r="D371" s="33"/>
      <c r="E371" s="33"/>
    </row>
    <row r="372" spans="1:5" ht="12">
      <c r="A372" s="3" t="s">
        <v>98</v>
      </c>
      <c r="D372" s="33"/>
      <c r="E372" s="33"/>
    </row>
    <row r="373" spans="1:5" ht="12">
      <c r="A373" s="3" t="s">
        <v>649</v>
      </c>
      <c r="D373" s="33"/>
      <c r="E373" s="33"/>
    </row>
    <row r="374" spans="1:5" ht="12">
      <c r="A374" s="3" t="s">
        <v>652</v>
      </c>
      <c r="D374" s="33"/>
      <c r="E374" s="33"/>
    </row>
    <row r="375" spans="1:5" ht="12">
      <c r="A375" s="3" t="s">
        <v>340</v>
      </c>
      <c r="D375" s="33"/>
      <c r="E375" s="33"/>
    </row>
    <row r="376" spans="1:5" ht="12">
      <c r="A376" s="3" t="s">
        <v>266</v>
      </c>
      <c r="D376" s="33"/>
      <c r="E376" s="33"/>
    </row>
    <row r="377" spans="1:20" ht="12">
      <c r="A377" s="3" t="s">
        <v>102</v>
      </c>
      <c r="D377" s="33"/>
      <c r="E377" s="33"/>
      <c r="R377" s="30"/>
      <c r="T377" s="5"/>
    </row>
    <row r="378" spans="1:5" ht="12">
      <c r="A378" s="3" t="s">
        <v>198</v>
      </c>
      <c r="D378" s="33"/>
      <c r="E378" s="33"/>
    </row>
    <row r="379" spans="1:6" ht="12">
      <c r="A379" s="3" t="s">
        <v>182</v>
      </c>
      <c r="D379" s="33"/>
      <c r="E379" s="33"/>
      <c r="F379" s="3" t="s">
        <v>1339</v>
      </c>
    </row>
    <row r="380" spans="1:5" ht="12">
      <c r="A380" s="3" t="s">
        <v>1258</v>
      </c>
      <c r="D380" s="33"/>
      <c r="E380" s="33"/>
    </row>
    <row r="381" spans="1:5" ht="12">
      <c r="A381" s="3" t="s">
        <v>1317</v>
      </c>
      <c r="D381" s="33"/>
      <c r="E381" s="33"/>
    </row>
    <row r="382" spans="1:5" ht="12">
      <c r="A382" s="3" t="s">
        <v>359</v>
      </c>
      <c r="D382" s="33"/>
      <c r="E382" s="33"/>
    </row>
    <row r="383" spans="1:5" ht="12" customHeight="1">
      <c r="A383" s="3" t="s">
        <v>899</v>
      </c>
      <c r="D383" s="33"/>
      <c r="E383" s="33"/>
    </row>
    <row r="384" spans="1:5" ht="12">
      <c r="A384" s="3" t="s">
        <v>997</v>
      </c>
      <c r="D384" s="33"/>
      <c r="E384" s="33"/>
    </row>
    <row r="385" spans="4:5" ht="12">
      <c r="D385" s="33"/>
      <c r="E385" s="33"/>
    </row>
    <row r="386" spans="4:5" ht="12">
      <c r="D386" s="33"/>
      <c r="E386" s="33"/>
    </row>
    <row r="387" spans="4:5" ht="12">
      <c r="D387" s="33"/>
      <c r="E387" s="33"/>
    </row>
    <row r="388" spans="4:5" ht="12">
      <c r="D388" s="33"/>
      <c r="E388" s="33"/>
    </row>
    <row r="389" spans="4:5" ht="12">
      <c r="D389" s="33"/>
      <c r="E389" s="33"/>
    </row>
    <row r="390" spans="4:5" ht="12">
      <c r="D390" s="33"/>
      <c r="E390" s="33"/>
    </row>
    <row r="391" spans="4:5" ht="12">
      <c r="D391" s="33"/>
      <c r="E391" s="33"/>
    </row>
    <row r="392" spans="4:5" ht="12">
      <c r="D392" s="33"/>
      <c r="E392" s="33"/>
    </row>
    <row r="393" spans="4:5" ht="12">
      <c r="D393" s="33"/>
      <c r="E393" s="33"/>
    </row>
    <row r="394" spans="4:5" ht="12">
      <c r="D394" s="33"/>
      <c r="E394" s="33"/>
    </row>
    <row r="395" spans="4:5" ht="12">
      <c r="D395" s="33"/>
      <c r="E395" s="33"/>
    </row>
    <row r="396" spans="4:5" ht="12">
      <c r="D396" s="33"/>
      <c r="E396" s="33"/>
    </row>
    <row r="397" spans="4:5" ht="12">
      <c r="D397" s="33"/>
      <c r="E397" s="33"/>
    </row>
    <row r="398" spans="4:5" ht="12">
      <c r="D398" s="33"/>
      <c r="E398" s="33"/>
    </row>
    <row r="399" spans="4:5" ht="12">
      <c r="D399" s="33"/>
      <c r="E399" s="33"/>
    </row>
    <row r="400" spans="4:5" ht="12">
      <c r="D400" s="33"/>
      <c r="E400" s="33"/>
    </row>
    <row r="401" spans="4:5" ht="12">
      <c r="D401" s="33"/>
      <c r="E401" s="33"/>
    </row>
    <row r="402" spans="4:5" ht="12">
      <c r="D402" s="33"/>
      <c r="E402" s="33"/>
    </row>
    <row r="403" spans="4:5" ht="12">
      <c r="D403" s="33"/>
      <c r="E403" s="33"/>
    </row>
    <row r="404" spans="4:5" ht="12">
      <c r="D404" s="33"/>
      <c r="E404" s="33"/>
    </row>
    <row r="405" spans="4:5" ht="12">
      <c r="D405" s="33"/>
      <c r="E405" s="33"/>
    </row>
    <row r="406" spans="4:5" ht="12">
      <c r="D406" s="33"/>
      <c r="E406" s="33"/>
    </row>
    <row r="407" spans="4:5" ht="12">
      <c r="D407" s="33"/>
      <c r="E407" s="33"/>
    </row>
    <row r="408" spans="4:5" ht="12">
      <c r="D408" s="33"/>
      <c r="E408" s="33"/>
    </row>
    <row r="409" spans="4:5" ht="12">
      <c r="D409" s="33"/>
      <c r="E409" s="33"/>
    </row>
    <row r="410" spans="4:5" ht="12">
      <c r="D410" s="33"/>
      <c r="E410" s="33"/>
    </row>
    <row r="411" spans="4:5" ht="12">
      <c r="D411" s="33"/>
      <c r="E411" s="33"/>
    </row>
    <row r="412" spans="4:5" ht="12">
      <c r="D412" s="33"/>
      <c r="E412" s="33"/>
    </row>
    <row r="413" spans="4:5" ht="12">
      <c r="D413" s="33"/>
      <c r="E413" s="33"/>
    </row>
    <row r="414" spans="4:5" ht="12">
      <c r="D414" s="33"/>
      <c r="E414" s="33"/>
    </row>
    <row r="415" spans="4:5" ht="12">
      <c r="D415" s="33"/>
      <c r="E415" s="33"/>
    </row>
    <row r="416" spans="4:5" ht="12">
      <c r="D416" s="33"/>
      <c r="E416" s="33"/>
    </row>
    <row r="417" spans="4:5" ht="12">
      <c r="D417" s="33"/>
      <c r="E417" s="33"/>
    </row>
    <row r="418" spans="4:5" ht="12">
      <c r="D418" s="33"/>
      <c r="E418" s="33"/>
    </row>
    <row r="419" spans="4:5" ht="12">
      <c r="D419" s="33"/>
      <c r="E419" s="33"/>
    </row>
    <row r="420" spans="4:5" ht="12">
      <c r="D420" s="33"/>
      <c r="E420" s="33"/>
    </row>
    <row r="421" spans="4:5" ht="12">
      <c r="D421" s="33"/>
      <c r="E421" s="33"/>
    </row>
    <row r="422" spans="4:5" ht="12">
      <c r="D422" s="33"/>
      <c r="E422" s="33"/>
    </row>
    <row r="423" spans="4:5" ht="12">
      <c r="D423" s="33"/>
      <c r="E423" s="33"/>
    </row>
    <row r="424" spans="4:5" ht="12">
      <c r="D424" s="33"/>
      <c r="E424" s="33"/>
    </row>
    <row r="425" spans="4:5" ht="12">
      <c r="D425" s="33"/>
      <c r="E425" s="33"/>
    </row>
    <row r="426" spans="4:5" ht="12">
      <c r="D426" s="33"/>
      <c r="E426" s="33"/>
    </row>
    <row r="427" spans="4:5" ht="12">
      <c r="D427" s="33"/>
      <c r="E427" s="33"/>
    </row>
    <row r="428" spans="4:5" ht="12">
      <c r="D428" s="33"/>
      <c r="E428" s="33"/>
    </row>
    <row r="429" spans="4:5" ht="12">
      <c r="D429" s="33"/>
      <c r="E429" s="33"/>
    </row>
    <row r="430" spans="4:5" ht="12">
      <c r="D430" s="33"/>
      <c r="E430" s="33"/>
    </row>
    <row r="431" spans="4:5" ht="12">
      <c r="D431" s="33"/>
      <c r="E431" s="33"/>
    </row>
    <row r="432" spans="4:5" ht="12">
      <c r="D432" s="33"/>
      <c r="E432" s="33"/>
    </row>
    <row r="433" spans="4:5" ht="12">
      <c r="D433" s="33"/>
      <c r="E433" s="33"/>
    </row>
    <row r="434" spans="4:5" ht="12">
      <c r="D434" s="33"/>
      <c r="E434" s="33"/>
    </row>
    <row r="435" spans="4:5" ht="12">
      <c r="D435" s="33"/>
      <c r="E435" s="33"/>
    </row>
    <row r="436" spans="4:5" ht="12">
      <c r="D436" s="33"/>
      <c r="E436" s="33"/>
    </row>
    <row r="437" spans="4:5" ht="12">
      <c r="D437" s="33"/>
      <c r="E437" s="33"/>
    </row>
    <row r="438" spans="4:5" ht="12">
      <c r="D438" s="33"/>
      <c r="E438" s="33"/>
    </row>
    <row r="439" spans="4:5" ht="12">
      <c r="D439" s="33"/>
      <c r="E439" s="33"/>
    </row>
    <row r="440" spans="4:5" ht="12">
      <c r="D440" s="33"/>
      <c r="E440" s="33"/>
    </row>
    <row r="441" spans="4:5" ht="12">
      <c r="D441" s="33"/>
      <c r="E441" s="33"/>
    </row>
    <row r="442" spans="4:5" ht="12">
      <c r="D442" s="33"/>
      <c r="E442" s="33"/>
    </row>
    <row r="443" spans="4:5" ht="12">
      <c r="D443" s="33"/>
      <c r="E443" s="33"/>
    </row>
    <row r="444" spans="4:5" ht="12">
      <c r="D444" s="33"/>
      <c r="E444" s="33"/>
    </row>
    <row r="445" spans="4:5" ht="12">
      <c r="D445" s="33"/>
      <c r="E445" s="33"/>
    </row>
    <row r="446" spans="4:5" ht="12">
      <c r="D446" s="33"/>
      <c r="E446" s="33"/>
    </row>
    <row r="447" spans="4:5" ht="12">
      <c r="D447" s="33"/>
      <c r="E447" s="33"/>
    </row>
    <row r="448" spans="4:5" ht="12">
      <c r="D448" s="33"/>
      <c r="E448" s="33"/>
    </row>
    <row r="449" spans="4:5" ht="12">
      <c r="D449" s="33"/>
      <c r="E449" s="33"/>
    </row>
    <row r="450" spans="4:5" ht="12">
      <c r="D450" s="33"/>
      <c r="E450" s="33"/>
    </row>
    <row r="451" spans="4:5" ht="12">
      <c r="D451" s="33"/>
      <c r="E451" s="33"/>
    </row>
    <row r="452" spans="4:5" ht="12">
      <c r="D452" s="33"/>
      <c r="E452" s="33"/>
    </row>
    <row r="453" spans="4:5" ht="12">
      <c r="D453" s="33"/>
      <c r="E453" s="33"/>
    </row>
    <row r="454" spans="4:5" ht="12">
      <c r="D454" s="33"/>
      <c r="E454" s="33"/>
    </row>
    <row r="455" spans="4:5" ht="12">
      <c r="D455" s="33"/>
      <c r="E455" s="33"/>
    </row>
    <row r="456" spans="4:5" ht="12">
      <c r="D456" s="33"/>
      <c r="E456" s="33"/>
    </row>
    <row r="457" spans="4:5" ht="12">
      <c r="D457" s="33"/>
      <c r="E457" s="33"/>
    </row>
    <row r="458" spans="4:5" ht="12">
      <c r="D458" s="33"/>
      <c r="E458" s="33"/>
    </row>
    <row r="459" spans="4:5" ht="12">
      <c r="D459" s="33"/>
      <c r="E459" s="33"/>
    </row>
    <row r="460" spans="4:5" ht="12">
      <c r="D460" s="33"/>
      <c r="E460" s="33"/>
    </row>
    <row r="461" spans="4:5" ht="12">
      <c r="D461" s="33"/>
      <c r="E461" s="33"/>
    </row>
    <row r="462" spans="4:5" ht="12">
      <c r="D462" s="33"/>
      <c r="E462" s="33"/>
    </row>
    <row r="463" spans="4:5" ht="12">
      <c r="D463" s="33"/>
      <c r="E463" s="33"/>
    </row>
    <row r="464" spans="4:5" ht="12">
      <c r="D464" s="33"/>
      <c r="E464" s="33"/>
    </row>
    <row r="465" spans="4:5" ht="12">
      <c r="D465" s="33"/>
      <c r="E465" s="33"/>
    </row>
    <row r="466" spans="4:5" ht="12">
      <c r="D466" s="33"/>
      <c r="E466" s="33"/>
    </row>
    <row r="467" spans="4:5" ht="12">
      <c r="D467" s="33"/>
      <c r="E467" s="33"/>
    </row>
    <row r="468" spans="4:5" ht="12">
      <c r="D468" s="33"/>
      <c r="E468" s="33"/>
    </row>
    <row r="469" spans="4:5" ht="12">
      <c r="D469" s="33"/>
      <c r="E469" s="33"/>
    </row>
    <row r="470" spans="4:5" ht="12">
      <c r="D470" s="33"/>
      <c r="E470" s="33"/>
    </row>
    <row r="471" spans="4:5" ht="12">
      <c r="D471" s="33"/>
      <c r="E471" s="33"/>
    </row>
    <row r="472" spans="4:5" ht="12">
      <c r="D472" s="33"/>
      <c r="E472" s="33"/>
    </row>
    <row r="473" spans="4:5" ht="12">
      <c r="D473" s="33"/>
      <c r="E473" s="33"/>
    </row>
    <row r="474" spans="4:5" ht="12">
      <c r="D474" s="33"/>
      <c r="E474" s="33"/>
    </row>
    <row r="475" spans="4:5" ht="12">
      <c r="D475" s="33"/>
      <c r="E475" s="33"/>
    </row>
    <row r="476" spans="4:5" ht="12">
      <c r="D476" s="33"/>
      <c r="E476" s="33"/>
    </row>
    <row r="477" spans="4:5" ht="12">
      <c r="D477" s="33"/>
      <c r="E477" s="33"/>
    </row>
    <row r="478" spans="4:5" ht="12">
      <c r="D478" s="33"/>
      <c r="E478" s="33"/>
    </row>
    <row r="479" spans="4:5" ht="12">
      <c r="D479" s="33"/>
      <c r="E479" s="33"/>
    </row>
    <row r="480" spans="4:5" ht="12">
      <c r="D480" s="33"/>
      <c r="E480" s="33"/>
    </row>
    <row r="481" spans="4:5" ht="12">
      <c r="D481" s="33"/>
      <c r="E481" s="33"/>
    </row>
    <row r="482" spans="4:5" ht="12">
      <c r="D482" s="33"/>
      <c r="E482" s="33"/>
    </row>
    <row r="483" spans="4:5" ht="12">
      <c r="D483" s="33"/>
      <c r="E483" s="33"/>
    </row>
    <row r="484" spans="4:5" ht="12">
      <c r="D484" s="33"/>
      <c r="E484" s="33"/>
    </row>
    <row r="485" spans="4:5" ht="12">
      <c r="D485" s="33"/>
      <c r="E485" s="33"/>
    </row>
    <row r="486" spans="4:5" ht="12">
      <c r="D486" s="33"/>
      <c r="E486" s="33"/>
    </row>
    <row r="487" spans="4:5" ht="12">
      <c r="D487" s="33"/>
      <c r="E487" s="33"/>
    </row>
    <row r="488" spans="4:5" ht="12">
      <c r="D488" s="33"/>
      <c r="E488" s="33"/>
    </row>
    <row r="489" spans="4:5" ht="12">
      <c r="D489" s="33"/>
      <c r="E489" s="33"/>
    </row>
    <row r="490" spans="4:5" ht="12">
      <c r="D490" s="33"/>
      <c r="E490" s="33"/>
    </row>
    <row r="491" spans="4:5" ht="12">
      <c r="D491" s="33"/>
      <c r="E491" s="33"/>
    </row>
    <row r="492" spans="4:5" ht="12">
      <c r="D492" s="33"/>
      <c r="E492" s="33"/>
    </row>
    <row r="493" spans="4:5" ht="12">
      <c r="D493" s="33"/>
      <c r="E493" s="33"/>
    </row>
    <row r="494" spans="4:5" ht="12">
      <c r="D494" s="33"/>
      <c r="E494" s="33"/>
    </row>
    <row r="495" spans="4:5" ht="12">
      <c r="D495" s="33"/>
      <c r="E495" s="33"/>
    </row>
    <row r="496" spans="4:5" ht="12">
      <c r="D496" s="33"/>
      <c r="E496" s="33"/>
    </row>
    <row r="497" spans="4:5" ht="12">
      <c r="D497" s="33"/>
      <c r="E497" s="33"/>
    </row>
    <row r="498" spans="4:5" ht="12">
      <c r="D498" s="33"/>
      <c r="E498" s="33"/>
    </row>
    <row r="499" spans="4:5" ht="12">
      <c r="D499" s="33"/>
      <c r="E499" s="33"/>
    </row>
    <row r="500" spans="4:5" ht="12">
      <c r="D500" s="33"/>
      <c r="E500" s="33"/>
    </row>
    <row r="501" spans="4:5" ht="12">
      <c r="D501" s="33"/>
      <c r="E501" s="33"/>
    </row>
    <row r="502" spans="4:5" ht="12">
      <c r="D502" s="33"/>
      <c r="E502" s="33"/>
    </row>
    <row r="503" spans="4:5" ht="12">
      <c r="D503" s="33"/>
      <c r="E503" s="33"/>
    </row>
    <row r="504" spans="4:5" ht="12">
      <c r="D504" s="33"/>
      <c r="E504" s="33"/>
    </row>
    <row r="505" spans="4:5" ht="12">
      <c r="D505" s="33"/>
      <c r="E505" s="33"/>
    </row>
    <row r="506" spans="4:5" ht="12">
      <c r="D506" s="33"/>
      <c r="E506" s="33"/>
    </row>
    <row r="507" spans="4:5" ht="12">
      <c r="D507" s="33"/>
      <c r="E507" s="33"/>
    </row>
    <row r="508" spans="4:5" ht="12">
      <c r="D508" s="33"/>
      <c r="E508" s="33"/>
    </row>
    <row r="509" spans="4:5" ht="12">
      <c r="D509" s="33"/>
      <c r="E509" s="33"/>
    </row>
    <row r="510" spans="4:5" ht="12">
      <c r="D510" s="33"/>
      <c r="E510" s="33"/>
    </row>
    <row r="511" spans="4:5" ht="12">
      <c r="D511" s="33"/>
      <c r="E511" s="33"/>
    </row>
    <row r="512" spans="4:5" ht="12">
      <c r="D512" s="33"/>
      <c r="E512" s="33"/>
    </row>
    <row r="513" spans="4:5" ht="12">
      <c r="D513" s="33"/>
      <c r="E513" s="33"/>
    </row>
    <row r="514" spans="4:5" ht="12">
      <c r="D514" s="33"/>
      <c r="E514" s="33"/>
    </row>
    <row r="515" spans="4:5" ht="12">
      <c r="D515" s="33"/>
      <c r="E515" s="33"/>
    </row>
    <row r="516" spans="4:5" ht="12">
      <c r="D516" s="33"/>
      <c r="E516" s="33"/>
    </row>
    <row r="517" spans="4:5" ht="12">
      <c r="D517" s="33"/>
      <c r="E517" s="33"/>
    </row>
    <row r="518" spans="4:5" ht="12">
      <c r="D518" s="33"/>
      <c r="E518" s="33"/>
    </row>
    <row r="519" spans="4:5" ht="12">
      <c r="D519" s="33"/>
      <c r="E519" s="33"/>
    </row>
    <row r="520" spans="4:5" ht="12">
      <c r="D520" s="33"/>
      <c r="E520" s="33"/>
    </row>
    <row r="521" spans="4:5" ht="12">
      <c r="D521" s="33"/>
      <c r="E521" s="33"/>
    </row>
    <row r="522" spans="4:5" ht="12">
      <c r="D522" s="33"/>
      <c r="E522" s="33"/>
    </row>
    <row r="523" spans="4:5" ht="12">
      <c r="D523" s="33"/>
      <c r="E523" s="33"/>
    </row>
    <row r="524" spans="4:5" ht="12">
      <c r="D524" s="33"/>
      <c r="E524" s="33"/>
    </row>
    <row r="525" spans="4:5" ht="12">
      <c r="D525" s="33"/>
      <c r="E525" s="33"/>
    </row>
    <row r="526" spans="4:5" ht="12">
      <c r="D526" s="33"/>
      <c r="E526" s="33"/>
    </row>
    <row r="527" spans="4:5" ht="12">
      <c r="D527" s="33"/>
      <c r="E527" s="33"/>
    </row>
    <row r="528" spans="4:5" ht="12">
      <c r="D528" s="33"/>
      <c r="E528" s="33"/>
    </row>
    <row r="529" spans="4:5" ht="12">
      <c r="D529" s="33"/>
      <c r="E529" s="33"/>
    </row>
    <row r="530" spans="4:5" ht="12">
      <c r="D530" s="33"/>
      <c r="E530" s="33"/>
    </row>
    <row r="531" spans="4:5" ht="12">
      <c r="D531" s="33"/>
      <c r="E531" s="33"/>
    </row>
    <row r="532" spans="4:5" ht="12">
      <c r="D532" s="33"/>
      <c r="E532" s="33"/>
    </row>
    <row r="533" spans="4:5" ht="12">
      <c r="D533" s="33"/>
      <c r="E533" s="33"/>
    </row>
    <row r="534" spans="4:5" ht="12">
      <c r="D534" s="33"/>
      <c r="E534" s="33"/>
    </row>
    <row r="535" spans="4:5" ht="12">
      <c r="D535" s="33"/>
      <c r="E535" s="33"/>
    </row>
    <row r="536" spans="4:5" ht="12">
      <c r="D536" s="33"/>
      <c r="E536" s="33"/>
    </row>
    <row r="537" spans="4:5" ht="12">
      <c r="D537" s="33"/>
      <c r="E537" s="33"/>
    </row>
    <row r="538" spans="4:5" ht="12">
      <c r="D538" s="33"/>
      <c r="E538" s="33"/>
    </row>
    <row r="539" spans="4:5" ht="12">
      <c r="D539" s="33"/>
      <c r="E539" s="33"/>
    </row>
    <row r="540" spans="4:5" ht="12">
      <c r="D540" s="33"/>
      <c r="E540" s="33"/>
    </row>
    <row r="541" spans="4:5" ht="12">
      <c r="D541" s="33"/>
      <c r="E541" s="33"/>
    </row>
    <row r="542" spans="4:5" ht="12">
      <c r="D542" s="33"/>
      <c r="E542" s="33"/>
    </row>
    <row r="543" spans="4:5" ht="12">
      <c r="D543" s="33"/>
      <c r="E543" s="33"/>
    </row>
    <row r="544" spans="4:5" ht="12">
      <c r="D544" s="33"/>
      <c r="E544" s="33"/>
    </row>
    <row r="545" spans="4:5" ht="12">
      <c r="D545" s="33"/>
      <c r="E545" s="33"/>
    </row>
    <row r="546" spans="4:5" ht="12">
      <c r="D546" s="33"/>
      <c r="E546" s="33"/>
    </row>
    <row r="547" spans="4:5" ht="12">
      <c r="D547" s="33"/>
      <c r="E547" s="33"/>
    </row>
    <row r="548" spans="4:5" ht="12">
      <c r="D548" s="33"/>
      <c r="E548" s="33"/>
    </row>
    <row r="549" spans="4:5" ht="12">
      <c r="D549" s="33"/>
      <c r="E549" s="33"/>
    </row>
    <row r="550" spans="4:5" ht="12">
      <c r="D550" s="33"/>
      <c r="E550" s="33"/>
    </row>
    <row r="551" spans="4:5" ht="12">
      <c r="D551" s="33"/>
      <c r="E551" s="33"/>
    </row>
    <row r="552" spans="4:5" ht="12">
      <c r="D552" s="33"/>
      <c r="E552" s="33"/>
    </row>
    <row r="553" spans="4:5" ht="12">
      <c r="D553" s="33"/>
      <c r="E553" s="33"/>
    </row>
    <row r="554" spans="4:5" ht="12">
      <c r="D554" s="33"/>
      <c r="E554" s="33"/>
    </row>
    <row r="555" spans="4:5" ht="12">
      <c r="D555" s="33"/>
      <c r="E555" s="33"/>
    </row>
    <row r="556" spans="4:5" ht="12">
      <c r="D556" s="33"/>
      <c r="E556" s="33"/>
    </row>
    <row r="557" spans="4:5" ht="12">
      <c r="D557" s="33"/>
      <c r="E557" s="33"/>
    </row>
    <row r="558" spans="4:5" ht="12">
      <c r="D558" s="33"/>
      <c r="E558" s="33"/>
    </row>
    <row r="559" spans="4:5" ht="12">
      <c r="D559" s="33"/>
      <c r="E559" s="33"/>
    </row>
    <row r="560" spans="4:5" ht="12">
      <c r="D560" s="33"/>
      <c r="E560" s="33"/>
    </row>
    <row r="561" spans="4:5" ht="12">
      <c r="D561" s="33"/>
      <c r="E561" s="33"/>
    </row>
    <row r="562" spans="4:5" ht="12">
      <c r="D562" s="33"/>
      <c r="E562" s="33"/>
    </row>
    <row r="563" spans="4:5" ht="12">
      <c r="D563" s="33"/>
      <c r="E563" s="33"/>
    </row>
    <row r="564" spans="4:5" ht="12">
      <c r="D564" s="33"/>
      <c r="E564" s="33"/>
    </row>
    <row r="565" spans="4:5" ht="12">
      <c r="D565" s="33"/>
      <c r="E565" s="33"/>
    </row>
    <row r="566" spans="4:5" ht="12">
      <c r="D566" s="33"/>
      <c r="E566" s="33"/>
    </row>
    <row r="567" spans="4:5" ht="12">
      <c r="D567" s="33"/>
      <c r="E567" s="33"/>
    </row>
    <row r="568" spans="4:5" ht="12">
      <c r="D568" s="33"/>
      <c r="E568" s="33"/>
    </row>
    <row r="569" spans="4:5" ht="12">
      <c r="D569" s="33"/>
      <c r="E569" s="33"/>
    </row>
    <row r="570" spans="4:5" ht="12">
      <c r="D570" s="33"/>
      <c r="E570" s="33"/>
    </row>
    <row r="571" spans="4:5" ht="12">
      <c r="D571" s="33"/>
      <c r="E571" s="33"/>
    </row>
    <row r="572" spans="4:5" ht="12">
      <c r="D572" s="33"/>
      <c r="E572" s="33"/>
    </row>
    <row r="573" spans="4:5" ht="12">
      <c r="D573" s="33"/>
      <c r="E573" s="33"/>
    </row>
    <row r="574" spans="4:5" ht="12">
      <c r="D574" s="33"/>
      <c r="E574" s="33"/>
    </row>
    <row r="575" spans="4:5" ht="12">
      <c r="D575" s="33"/>
      <c r="E575" s="33"/>
    </row>
    <row r="576" spans="4:5" ht="12">
      <c r="D576" s="33"/>
      <c r="E576" s="33"/>
    </row>
    <row r="577" spans="4:5" ht="12">
      <c r="D577" s="33"/>
      <c r="E577" s="33"/>
    </row>
    <row r="578" spans="4:5" ht="12">
      <c r="D578" s="33"/>
      <c r="E578" s="33"/>
    </row>
    <row r="579" spans="4:5" ht="12">
      <c r="D579" s="33"/>
      <c r="E579" s="33"/>
    </row>
    <row r="580" spans="4:5" ht="12">
      <c r="D580" s="33"/>
      <c r="E580" s="33"/>
    </row>
    <row r="581" spans="4:5" ht="12">
      <c r="D581" s="33"/>
      <c r="E581" s="33"/>
    </row>
    <row r="582" spans="4:5" ht="12">
      <c r="D582" s="33"/>
      <c r="E582" s="33"/>
    </row>
    <row r="583" spans="4:5" ht="12">
      <c r="D583" s="33"/>
      <c r="E583" s="33"/>
    </row>
    <row r="584" spans="4:5" ht="12">
      <c r="D584" s="33"/>
      <c r="E584" s="33"/>
    </row>
    <row r="585" spans="4:5" ht="12">
      <c r="D585" s="33"/>
      <c r="E585" s="33"/>
    </row>
    <row r="586" spans="4:5" ht="12">
      <c r="D586" s="33"/>
      <c r="E586" s="33"/>
    </row>
    <row r="587" spans="4:5" ht="12">
      <c r="D587" s="33"/>
      <c r="E587" s="33"/>
    </row>
    <row r="588" spans="4:5" ht="12">
      <c r="D588" s="33"/>
      <c r="E588" s="33"/>
    </row>
    <row r="589" spans="4:5" ht="12">
      <c r="D589" s="33"/>
      <c r="E589" s="33"/>
    </row>
    <row r="590" spans="4:5" ht="12">
      <c r="D590" s="33"/>
      <c r="E590" s="33"/>
    </row>
    <row r="591" spans="4:5" ht="12">
      <c r="D591" s="33"/>
      <c r="E591" s="33"/>
    </row>
    <row r="592" spans="4:5" ht="12">
      <c r="D592" s="33"/>
      <c r="E592" s="33"/>
    </row>
    <row r="593" spans="4:5" ht="12">
      <c r="D593" s="33"/>
      <c r="E593" s="33"/>
    </row>
    <row r="594" spans="4:5" ht="12">
      <c r="D594" s="33"/>
      <c r="E594" s="33"/>
    </row>
    <row r="595" spans="4:5" ht="12">
      <c r="D595" s="33"/>
      <c r="E595" s="33"/>
    </row>
    <row r="596" spans="4:5" ht="12">
      <c r="D596" s="33"/>
      <c r="E596" s="33"/>
    </row>
    <row r="597" spans="4:5" ht="12">
      <c r="D597" s="33"/>
      <c r="E597" s="33"/>
    </row>
    <row r="598" spans="4:5" ht="12">
      <c r="D598" s="33"/>
      <c r="E598" s="33"/>
    </row>
    <row r="599" spans="4:5" ht="12">
      <c r="D599" s="33"/>
      <c r="E599" s="33"/>
    </row>
    <row r="600" spans="4:5" ht="12">
      <c r="D600" s="33"/>
      <c r="E600" s="33"/>
    </row>
    <row r="601" spans="4:5" ht="12">
      <c r="D601" s="33"/>
      <c r="E601" s="33"/>
    </row>
    <row r="602" spans="4:5" ht="12">
      <c r="D602" s="33"/>
      <c r="E602" s="33"/>
    </row>
    <row r="603" spans="4:5" ht="12">
      <c r="D603" s="33"/>
      <c r="E603" s="33"/>
    </row>
    <row r="604" spans="4:5" ht="12">
      <c r="D604" s="33"/>
      <c r="E604" s="33"/>
    </row>
    <row r="605" spans="4:5" ht="12">
      <c r="D605" s="33"/>
      <c r="E605" s="33"/>
    </row>
    <row r="606" spans="4:5" ht="12">
      <c r="D606" s="33"/>
      <c r="E606" s="33"/>
    </row>
    <row r="607" spans="4:5" ht="12">
      <c r="D607" s="33"/>
      <c r="E607" s="33"/>
    </row>
    <row r="608" spans="4:5" ht="12">
      <c r="D608" s="33"/>
      <c r="E608" s="33"/>
    </row>
    <row r="609" spans="4:5" ht="12">
      <c r="D609" s="33"/>
      <c r="E609" s="33"/>
    </row>
    <row r="610" spans="4:5" ht="12">
      <c r="D610" s="33"/>
      <c r="E610" s="33"/>
    </row>
    <row r="611" spans="4:5" ht="12">
      <c r="D611" s="33"/>
      <c r="E611" s="33"/>
    </row>
    <row r="612" spans="4:5" ht="12">
      <c r="D612" s="33"/>
      <c r="E612" s="33"/>
    </row>
    <row r="613" spans="4:5" ht="12">
      <c r="D613" s="33"/>
      <c r="E613" s="33"/>
    </row>
    <row r="614" spans="4:5" ht="12">
      <c r="D614" s="33"/>
      <c r="E614" s="33"/>
    </row>
    <row r="615" spans="4:5" ht="12">
      <c r="D615" s="33"/>
      <c r="E615" s="33"/>
    </row>
    <row r="616" spans="4:5" ht="12">
      <c r="D616" s="33"/>
      <c r="E616" s="33"/>
    </row>
    <row r="617" spans="4:5" ht="12">
      <c r="D617" s="33"/>
      <c r="E617" s="33"/>
    </row>
    <row r="618" spans="4:5" ht="12">
      <c r="D618" s="33"/>
      <c r="E618" s="33"/>
    </row>
    <row r="619" spans="4:5" ht="12">
      <c r="D619" s="33"/>
      <c r="E619" s="33"/>
    </row>
    <row r="620" spans="4:5" ht="12">
      <c r="D620" s="33"/>
      <c r="E620" s="33"/>
    </row>
    <row r="621" spans="4:5" ht="12">
      <c r="D621" s="33"/>
      <c r="E621" s="33"/>
    </row>
    <row r="622" spans="4:5" ht="12">
      <c r="D622" s="33"/>
      <c r="E622" s="33"/>
    </row>
    <row r="623" spans="4:5" ht="12">
      <c r="D623" s="33"/>
      <c r="E623" s="33"/>
    </row>
    <row r="624" spans="4:5" ht="12">
      <c r="D624" s="33"/>
      <c r="E624" s="33"/>
    </row>
    <row r="625" spans="4:5" ht="12">
      <c r="D625" s="33"/>
      <c r="E625" s="33"/>
    </row>
    <row r="626" spans="4:5" ht="12">
      <c r="D626" s="33"/>
      <c r="E626" s="33"/>
    </row>
    <row r="627" spans="4:5" ht="12">
      <c r="D627" s="33"/>
      <c r="E627" s="33"/>
    </row>
    <row r="628" spans="4:5" ht="12">
      <c r="D628" s="33"/>
      <c r="E628" s="33"/>
    </row>
    <row r="629" spans="4:5" ht="12">
      <c r="D629" s="33"/>
      <c r="E629" s="33"/>
    </row>
    <row r="630" spans="4:5" ht="12">
      <c r="D630" s="33"/>
      <c r="E630" s="33"/>
    </row>
    <row r="631" spans="4:5" ht="12">
      <c r="D631" s="33"/>
      <c r="E631" s="33"/>
    </row>
    <row r="632" spans="4:5" ht="12">
      <c r="D632" s="33"/>
      <c r="E632" s="33"/>
    </row>
    <row r="633" spans="4:5" ht="12">
      <c r="D633" s="33"/>
      <c r="E633" s="33"/>
    </row>
    <row r="634" spans="4:5" ht="12">
      <c r="D634" s="33"/>
      <c r="E634" s="33"/>
    </row>
    <row r="635" spans="4:5" ht="12">
      <c r="D635" s="33"/>
      <c r="E635" s="33"/>
    </row>
    <row r="636" spans="4:5" ht="12">
      <c r="D636" s="33"/>
      <c r="E636" s="33"/>
    </row>
    <row r="637" spans="4:5" ht="12">
      <c r="D637" s="33"/>
      <c r="E637" s="33"/>
    </row>
    <row r="638" spans="4:5" ht="12">
      <c r="D638" s="33"/>
      <c r="E638" s="33"/>
    </row>
    <row r="639" spans="4:5" ht="12">
      <c r="D639" s="33"/>
      <c r="E639" s="33"/>
    </row>
    <row r="640" spans="4:5" ht="12">
      <c r="D640" s="33"/>
      <c r="E640" s="33"/>
    </row>
    <row r="641" spans="4:5" ht="12">
      <c r="D641" s="33"/>
      <c r="E641" s="33"/>
    </row>
    <row r="642" spans="4:5" ht="12">
      <c r="D642" s="33"/>
      <c r="E642" s="33"/>
    </row>
    <row r="643" spans="4:5" ht="12">
      <c r="D643" s="33"/>
      <c r="E643" s="33"/>
    </row>
    <row r="644" spans="4:5" ht="12">
      <c r="D644" s="33"/>
      <c r="E644" s="33"/>
    </row>
    <row r="645" spans="4:5" ht="12">
      <c r="D645" s="33"/>
      <c r="E645" s="33"/>
    </row>
    <row r="646" spans="4:5" ht="12">
      <c r="D646" s="33"/>
      <c r="E646" s="33"/>
    </row>
    <row r="647" spans="4:5" ht="12">
      <c r="D647" s="33"/>
      <c r="E647" s="33"/>
    </row>
    <row r="648" spans="4:5" ht="12">
      <c r="D648" s="33"/>
      <c r="E648" s="33"/>
    </row>
    <row r="649" spans="4:5" ht="12">
      <c r="D649" s="33"/>
      <c r="E649" s="33"/>
    </row>
    <row r="650" spans="4:5" ht="12">
      <c r="D650" s="33"/>
      <c r="E650" s="33"/>
    </row>
    <row r="651" spans="4:5" ht="12">
      <c r="D651" s="33"/>
      <c r="E651" s="33"/>
    </row>
    <row r="652" spans="4:5" ht="12">
      <c r="D652" s="33"/>
      <c r="E652" s="33"/>
    </row>
    <row r="653" spans="4:5" ht="12">
      <c r="D653" s="33"/>
      <c r="E653" s="33"/>
    </row>
    <row r="654" spans="4:5" ht="12">
      <c r="D654" s="33"/>
      <c r="E654" s="33"/>
    </row>
    <row r="655" spans="4:5" ht="12">
      <c r="D655" s="33"/>
      <c r="E655" s="33"/>
    </row>
    <row r="656" spans="4:5" ht="12">
      <c r="D656" s="33"/>
      <c r="E656" s="33"/>
    </row>
    <row r="657" spans="4:5" ht="12">
      <c r="D657" s="33"/>
      <c r="E657" s="33"/>
    </row>
    <row r="658" spans="4:5" ht="12">
      <c r="D658" s="33"/>
      <c r="E658" s="33"/>
    </row>
    <row r="659" spans="4:5" ht="12">
      <c r="D659" s="33"/>
      <c r="E659" s="33"/>
    </row>
    <row r="660" spans="4:5" ht="12">
      <c r="D660" s="33"/>
      <c r="E660" s="33"/>
    </row>
    <row r="661" spans="4:5" ht="12">
      <c r="D661" s="33"/>
      <c r="E661" s="33"/>
    </row>
    <row r="662" spans="4:5" ht="12">
      <c r="D662" s="33"/>
      <c r="E662" s="33"/>
    </row>
    <row r="663" spans="4:5" ht="12">
      <c r="D663" s="33"/>
      <c r="E663" s="33"/>
    </row>
    <row r="664" spans="4:5" ht="12">
      <c r="D664" s="33"/>
      <c r="E664" s="33"/>
    </row>
    <row r="665" spans="4:5" ht="12">
      <c r="D665" s="33"/>
      <c r="E665" s="33"/>
    </row>
    <row r="666" spans="4:5" ht="12">
      <c r="D666" s="33"/>
      <c r="E666" s="33"/>
    </row>
    <row r="667" spans="4:5" ht="12">
      <c r="D667" s="33"/>
      <c r="E667" s="33"/>
    </row>
    <row r="668" spans="4:5" ht="12">
      <c r="D668" s="33"/>
      <c r="E668" s="33"/>
    </row>
    <row r="669" spans="4:5" ht="12">
      <c r="D669" s="33"/>
      <c r="E669" s="33"/>
    </row>
    <row r="670" spans="4:5" ht="12">
      <c r="D670" s="33"/>
      <c r="E670" s="33"/>
    </row>
    <row r="671" spans="4:5" ht="12">
      <c r="D671" s="33"/>
      <c r="E671" s="33"/>
    </row>
    <row r="672" spans="4:5" ht="12">
      <c r="D672" s="33"/>
      <c r="E672" s="33"/>
    </row>
    <row r="673" spans="4:5" ht="12">
      <c r="D673" s="33"/>
      <c r="E673" s="33"/>
    </row>
    <row r="674" spans="4:5" ht="12">
      <c r="D674" s="33"/>
      <c r="E674" s="33"/>
    </row>
    <row r="675" spans="4:5" ht="12">
      <c r="D675" s="33"/>
      <c r="E675" s="33"/>
    </row>
    <row r="676" spans="4:5" ht="12">
      <c r="D676" s="33"/>
      <c r="E676" s="33"/>
    </row>
    <row r="677" spans="4:5" ht="12">
      <c r="D677" s="33"/>
      <c r="E677" s="33"/>
    </row>
    <row r="678" spans="4:5" ht="12">
      <c r="D678" s="33"/>
      <c r="E678" s="33"/>
    </row>
    <row r="679" spans="4:5" ht="12">
      <c r="D679" s="33"/>
      <c r="E679" s="33"/>
    </row>
    <row r="680" spans="4:5" ht="12">
      <c r="D680" s="33"/>
      <c r="E680" s="33"/>
    </row>
    <row r="681" spans="4:5" ht="12">
      <c r="D681" s="33"/>
      <c r="E681" s="33"/>
    </row>
    <row r="682" spans="4:5" ht="12">
      <c r="D682" s="33"/>
      <c r="E682" s="33"/>
    </row>
    <row r="683" spans="4:5" ht="12">
      <c r="D683" s="33"/>
      <c r="E683" s="33"/>
    </row>
    <row r="684" spans="4:5" ht="12">
      <c r="D684" s="33"/>
      <c r="E684" s="33"/>
    </row>
    <row r="685" spans="4:5" ht="12">
      <c r="D685" s="33"/>
      <c r="E685" s="33"/>
    </row>
    <row r="686" spans="4:5" ht="12">
      <c r="D686" s="33"/>
      <c r="E686" s="33"/>
    </row>
    <row r="687" spans="4:5" ht="12">
      <c r="D687" s="33"/>
      <c r="E687" s="33"/>
    </row>
    <row r="688" spans="4:5" ht="12">
      <c r="D688" s="33"/>
      <c r="E688" s="33"/>
    </row>
    <row r="689" spans="4:5" ht="12">
      <c r="D689" s="33"/>
      <c r="E689" s="33"/>
    </row>
    <row r="690" spans="4:5" ht="12">
      <c r="D690" s="33"/>
      <c r="E690" s="33"/>
    </row>
    <row r="691" spans="4:5" ht="12">
      <c r="D691" s="33"/>
      <c r="E691" s="33"/>
    </row>
    <row r="692" spans="4:5" ht="12">
      <c r="D692" s="33"/>
      <c r="E692" s="33"/>
    </row>
    <row r="693" spans="4:5" ht="12">
      <c r="D693" s="33"/>
      <c r="E693" s="33"/>
    </row>
    <row r="694" spans="4:5" ht="12">
      <c r="D694" s="33"/>
      <c r="E694" s="33"/>
    </row>
    <row r="695" spans="4:5" ht="12">
      <c r="D695" s="33"/>
      <c r="E695" s="33"/>
    </row>
    <row r="696" spans="4:5" ht="12">
      <c r="D696" s="33"/>
      <c r="E696" s="33"/>
    </row>
    <row r="697" spans="4:5" ht="12">
      <c r="D697" s="33"/>
      <c r="E697" s="33"/>
    </row>
    <row r="698" spans="4:5" ht="12">
      <c r="D698" s="33"/>
      <c r="E698" s="33"/>
    </row>
    <row r="699" spans="4:5" ht="12">
      <c r="D699" s="33"/>
      <c r="E699" s="33"/>
    </row>
    <row r="700" spans="4:5" ht="12">
      <c r="D700" s="33"/>
      <c r="E700" s="33"/>
    </row>
    <row r="701" spans="4:5" ht="12">
      <c r="D701" s="33"/>
      <c r="E701" s="33"/>
    </row>
    <row r="702" spans="4:5" ht="12">
      <c r="D702" s="33"/>
      <c r="E702" s="33"/>
    </row>
    <row r="703" spans="4:5" ht="12">
      <c r="D703" s="33"/>
      <c r="E703" s="33"/>
    </row>
    <row r="704" spans="4:5" ht="12">
      <c r="D704" s="33"/>
      <c r="E704" s="33"/>
    </row>
    <row r="705" spans="4:5" ht="12">
      <c r="D705" s="33"/>
      <c r="E705" s="33"/>
    </row>
    <row r="706" spans="4:5" ht="12">
      <c r="D706" s="33"/>
      <c r="E706" s="33"/>
    </row>
    <row r="707" spans="4:5" ht="12">
      <c r="D707" s="33"/>
      <c r="E707" s="33"/>
    </row>
    <row r="708" spans="4:5" ht="12">
      <c r="D708" s="33"/>
      <c r="E708" s="33"/>
    </row>
    <row r="709" spans="4:5" ht="12">
      <c r="D709" s="33"/>
      <c r="E709" s="33"/>
    </row>
    <row r="710" spans="4:5" ht="12">
      <c r="D710" s="33"/>
      <c r="E710" s="33"/>
    </row>
    <row r="711" spans="4:5" ht="12">
      <c r="D711" s="33"/>
      <c r="E711" s="33"/>
    </row>
    <row r="712" spans="4:5" ht="12">
      <c r="D712" s="33"/>
      <c r="E712" s="33"/>
    </row>
    <row r="713" spans="4:5" ht="12">
      <c r="D713" s="33"/>
      <c r="E713" s="33"/>
    </row>
    <row r="714" spans="4:5" ht="12">
      <c r="D714" s="33"/>
      <c r="E714" s="33"/>
    </row>
    <row r="715" spans="4:5" ht="12">
      <c r="D715" s="33"/>
      <c r="E715" s="33"/>
    </row>
    <row r="716" spans="4:5" ht="12">
      <c r="D716" s="33"/>
      <c r="E716" s="33"/>
    </row>
    <row r="717" spans="4:5" ht="12">
      <c r="D717" s="33"/>
      <c r="E717" s="33"/>
    </row>
    <row r="718" spans="4:5" ht="12">
      <c r="D718" s="33"/>
      <c r="E718" s="33"/>
    </row>
    <row r="719" spans="4:5" ht="12">
      <c r="D719" s="33"/>
      <c r="E719" s="33"/>
    </row>
    <row r="720" spans="4:5" ht="12">
      <c r="D720" s="33"/>
      <c r="E720" s="33"/>
    </row>
    <row r="721" spans="4:5" ht="12">
      <c r="D721" s="33"/>
      <c r="E721" s="33"/>
    </row>
    <row r="722" spans="4:5" ht="12">
      <c r="D722" s="33"/>
      <c r="E722" s="33"/>
    </row>
    <row r="723" spans="4:5" ht="12">
      <c r="D723" s="33"/>
      <c r="E723" s="33"/>
    </row>
    <row r="724" spans="4:5" ht="12">
      <c r="D724" s="33"/>
      <c r="E724" s="33"/>
    </row>
    <row r="725" spans="4:5" ht="12">
      <c r="D725" s="33"/>
      <c r="E725" s="33"/>
    </row>
    <row r="726" spans="4:5" ht="12">
      <c r="D726" s="33"/>
      <c r="E726" s="33"/>
    </row>
    <row r="727" spans="4:5" ht="12">
      <c r="D727" s="33"/>
      <c r="E727" s="33"/>
    </row>
    <row r="728" spans="4:5" ht="12">
      <c r="D728" s="33"/>
      <c r="E728" s="33"/>
    </row>
    <row r="729" spans="4:5" ht="12">
      <c r="D729" s="33"/>
      <c r="E729" s="33"/>
    </row>
    <row r="730" spans="4:5" ht="12">
      <c r="D730" s="33"/>
      <c r="E730" s="33"/>
    </row>
    <row r="731" spans="4:5" ht="12">
      <c r="D731" s="33"/>
      <c r="E731" s="33"/>
    </row>
    <row r="732" spans="4:5" ht="12">
      <c r="D732" s="33"/>
      <c r="E732" s="33"/>
    </row>
    <row r="733" spans="4:5" ht="12">
      <c r="D733" s="33"/>
      <c r="E733" s="33"/>
    </row>
    <row r="734" spans="4:5" ht="12">
      <c r="D734" s="33"/>
      <c r="E734" s="33"/>
    </row>
    <row r="735" spans="4:5" ht="12">
      <c r="D735" s="33"/>
      <c r="E735" s="33"/>
    </row>
    <row r="736" spans="4:5" ht="12">
      <c r="D736" s="33"/>
      <c r="E736" s="33"/>
    </row>
    <row r="737" spans="4:5" ht="12">
      <c r="D737" s="33"/>
      <c r="E737" s="33"/>
    </row>
    <row r="738" spans="4:5" ht="12">
      <c r="D738" s="33"/>
      <c r="E738" s="33"/>
    </row>
    <row r="739" spans="4:5" ht="12">
      <c r="D739" s="33"/>
      <c r="E739" s="33"/>
    </row>
    <row r="740" spans="4:5" ht="12">
      <c r="D740" s="33"/>
      <c r="E740" s="33"/>
    </row>
    <row r="741" spans="4:5" ht="12">
      <c r="D741" s="33"/>
      <c r="E741" s="33"/>
    </row>
    <row r="742" spans="4:5" ht="12">
      <c r="D742" s="33"/>
      <c r="E742" s="33"/>
    </row>
    <row r="743" spans="4:5" ht="12">
      <c r="D743" s="33"/>
      <c r="E743" s="33"/>
    </row>
    <row r="744" spans="4:5" ht="12">
      <c r="D744" s="33"/>
      <c r="E744" s="33"/>
    </row>
    <row r="745" spans="4:5" ht="12">
      <c r="D745" s="33"/>
      <c r="E745" s="33"/>
    </row>
    <row r="746" spans="4:5" ht="12">
      <c r="D746" s="33"/>
      <c r="E746" s="33"/>
    </row>
    <row r="747" spans="4:5" ht="12">
      <c r="D747" s="33"/>
      <c r="E747" s="33"/>
    </row>
    <row r="748" spans="4:5" ht="12">
      <c r="D748" s="33"/>
      <c r="E748" s="33"/>
    </row>
    <row r="749" spans="4:5" ht="12">
      <c r="D749" s="33"/>
      <c r="E749" s="33"/>
    </row>
    <row r="750" spans="4:5" ht="12">
      <c r="D750" s="33"/>
      <c r="E750" s="33"/>
    </row>
    <row r="751" spans="4:5" ht="12">
      <c r="D751" s="33"/>
      <c r="E751" s="33"/>
    </row>
    <row r="752" spans="4:5" ht="12">
      <c r="D752" s="33"/>
      <c r="E752" s="33"/>
    </row>
    <row r="753" spans="4:5" ht="12">
      <c r="D753" s="33"/>
      <c r="E753" s="33"/>
    </row>
    <row r="754" spans="4:5" ht="12">
      <c r="D754" s="33"/>
      <c r="E754" s="33"/>
    </row>
    <row r="755" spans="4:5" ht="12">
      <c r="D755" s="33"/>
      <c r="E755" s="33"/>
    </row>
    <row r="756" spans="4:5" ht="12">
      <c r="D756" s="33"/>
      <c r="E756" s="33"/>
    </row>
    <row r="757" spans="4:5" ht="12">
      <c r="D757" s="33"/>
      <c r="E757" s="33"/>
    </row>
    <row r="758" spans="4:5" ht="12">
      <c r="D758" s="33"/>
      <c r="E758" s="33"/>
    </row>
    <row r="759" spans="4:5" ht="12">
      <c r="D759" s="33"/>
      <c r="E759" s="33"/>
    </row>
    <row r="760" spans="4:5" ht="12">
      <c r="D760" s="33"/>
      <c r="E760" s="33"/>
    </row>
    <row r="761" spans="4:5" ht="12">
      <c r="D761" s="33"/>
      <c r="E761" s="33"/>
    </row>
    <row r="762" spans="4:5" ht="12">
      <c r="D762" s="33"/>
      <c r="E762" s="33"/>
    </row>
    <row r="763" spans="4:5" ht="12">
      <c r="D763" s="33"/>
      <c r="E763" s="33"/>
    </row>
    <row r="764" spans="4:5" ht="12">
      <c r="D764" s="33"/>
      <c r="E764" s="33"/>
    </row>
    <row r="765" spans="4:5" ht="12">
      <c r="D765" s="33"/>
      <c r="E765" s="33"/>
    </row>
    <row r="766" spans="4:5" ht="12">
      <c r="D766" s="33"/>
      <c r="E766" s="33"/>
    </row>
    <row r="767" spans="4:5" ht="12">
      <c r="D767" s="33"/>
      <c r="E767" s="33"/>
    </row>
    <row r="768" spans="4:5" ht="12">
      <c r="D768" s="33"/>
      <c r="E768" s="33"/>
    </row>
    <row r="769" spans="4:5" ht="12">
      <c r="D769" s="33"/>
      <c r="E769" s="33"/>
    </row>
    <row r="770" spans="4:5" ht="12">
      <c r="D770" s="33"/>
      <c r="E770" s="33"/>
    </row>
    <row r="771" spans="4:5" ht="12">
      <c r="D771" s="33"/>
      <c r="E771" s="33"/>
    </row>
    <row r="772" spans="4:5" ht="12">
      <c r="D772" s="33"/>
      <c r="E772" s="33"/>
    </row>
    <row r="773" spans="4:5" ht="12">
      <c r="D773" s="33"/>
      <c r="E773" s="33"/>
    </row>
    <row r="774" spans="4:5" ht="12">
      <c r="D774" s="33"/>
      <c r="E774" s="33"/>
    </row>
    <row r="775" spans="4:5" ht="12">
      <c r="D775" s="33"/>
      <c r="E775" s="33"/>
    </row>
    <row r="776" spans="4:5" ht="12">
      <c r="D776" s="33"/>
      <c r="E776" s="33"/>
    </row>
    <row r="777" spans="4:5" ht="12">
      <c r="D777" s="33"/>
      <c r="E777" s="33"/>
    </row>
    <row r="778" spans="4:5" ht="12">
      <c r="D778" s="33"/>
      <c r="E778" s="33"/>
    </row>
    <row r="779" spans="4:5" ht="12">
      <c r="D779" s="33"/>
      <c r="E779" s="33"/>
    </row>
    <row r="780" spans="4:5" ht="12">
      <c r="D780" s="33"/>
      <c r="E780" s="33"/>
    </row>
    <row r="781" spans="4:5" ht="12">
      <c r="D781" s="33"/>
      <c r="E781" s="33"/>
    </row>
    <row r="782" spans="4:5" ht="12">
      <c r="D782" s="33"/>
      <c r="E782" s="33"/>
    </row>
    <row r="783" spans="4:5" ht="12">
      <c r="D783" s="33"/>
      <c r="E783" s="33"/>
    </row>
    <row r="784" spans="4:5" ht="12">
      <c r="D784" s="33"/>
      <c r="E784" s="33"/>
    </row>
    <row r="785" spans="4:5" ht="12">
      <c r="D785" s="33"/>
      <c r="E785" s="33"/>
    </row>
    <row r="786" spans="4:5" ht="12">
      <c r="D786" s="33"/>
      <c r="E786" s="33"/>
    </row>
    <row r="787" spans="4:5" ht="12">
      <c r="D787" s="33"/>
      <c r="E787" s="33"/>
    </row>
    <row r="788" spans="4:5" ht="12">
      <c r="D788" s="33"/>
      <c r="E788" s="33"/>
    </row>
    <row r="789" spans="4:5" ht="12">
      <c r="D789" s="33"/>
      <c r="E789" s="33"/>
    </row>
    <row r="790" spans="4:5" ht="12">
      <c r="D790" s="33"/>
      <c r="E790" s="33"/>
    </row>
    <row r="791" spans="4:5" ht="12">
      <c r="D791" s="33"/>
      <c r="E791" s="33"/>
    </row>
    <row r="792" spans="4:5" ht="12">
      <c r="D792" s="33"/>
      <c r="E792" s="33"/>
    </row>
    <row r="793" spans="4:5" ht="12">
      <c r="D793" s="33"/>
      <c r="E793" s="33"/>
    </row>
    <row r="794" spans="4:5" ht="12">
      <c r="D794" s="33"/>
      <c r="E794" s="33"/>
    </row>
    <row r="795" spans="4:5" ht="12">
      <c r="D795" s="33"/>
      <c r="E795" s="33"/>
    </row>
    <row r="796" spans="4:5" ht="12">
      <c r="D796" s="33"/>
      <c r="E796" s="33"/>
    </row>
    <row r="797" spans="4:5" ht="12">
      <c r="D797" s="33"/>
      <c r="E797" s="33"/>
    </row>
    <row r="798" spans="4:5" ht="12">
      <c r="D798" s="33"/>
      <c r="E798" s="33"/>
    </row>
    <row r="799" spans="4:5" ht="12">
      <c r="D799" s="33"/>
      <c r="E799" s="33"/>
    </row>
    <row r="800" spans="4:5" ht="12">
      <c r="D800" s="33"/>
      <c r="E800" s="33"/>
    </row>
    <row r="801" spans="4:5" ht="12">
      <c r="D801" s="33"/>
      <c r="E801" s="33"/>
    </row>
    <row r="802" spans="4:5" ht="12">
      <c r="D802" s="33"/>
      <c r="E802" s="33"/>
    </row>
    <row r="803" spans="4:5" ht="12">
      <c r="D803" s="33"/>
      <c r="E803" s="33"/>
    </row>
    <row r="804" spans="4:5" ht="12">
      <c r="D804" s="33"/>
      <c r="E804" s="33"/>
    </row>
    <row r="805" spans="4:5" ht="12">
      <c r="D805" s="33"/>
      <c r="E805" s="33"/>
    </row>
    <row r="806" spans="4:5" ht="12">
      <c r="D806" s="33"/>
      <c r="E806" s="33"/>
    </row>
    <row r="807" spans="4:5" ht="12">
      <c r="D807" s="33"/>
      <c r="E807" s="33"/>
    </row>
    <row r="808" spans="4:5" ht="12">
      <c r="D808" s="33"/>
      <c r="E808" s="33"/>
    </row>
    <row r="809" spans="4:5" ht="12">
      <c r="D809" s="33"/>
      <c r="E809" s="33"/>
    </row>
    <row r="810" spans="4:5" ht="12">
      <c r="D810" s="33"/>
      <c r="E810" s="33"/>
    </row>
    <row r="811" spans="4:5" ht="12">
      <c r="D811" s="33"/>
      <c r="E811" s="33"/>
    </row>
    <row r="812" spans="4:5" ht="12">
      <c r="D812" s="33"/>
      <c r="E812" s="33"/>
    </row>
    <row r="813" spans="4:5" ht="12">
      <c r="D813" s="33"/>
      <c r="E813" s="33"/>
    </row>
    <row r="814" spans="4:5" ht="12">
      <c r="D814" s="33"/>
      <c r="E814" s="33"/>
    </row>
    <row r="815" spans="4:5" ht="12">
      <c r="D815" s="33"/>
      <c r="E815" s="33"/>
    </row>
    <row r="816" spans="4:5" ht="12">
      <c r="D816" s="33"/>
      <c r="E816" s="33"/>
    </row>
    <row r="817" spans="4:5" ht="12">
      <c r="D817" s="33"/>
      <c r="E817" s="33"/>
    </row>
    <row r="818" spans="4:5" ht="12">
      <c r="D818" s="33"/>
      <c r="E818" s="33"/>
    </row>
    <row r="819" spans="4:5" ht="12">
      <c r="D819" s="33"/>
      <c r="E819" s="33"/>
    </row>
    <row r="820" spans="4:5" ht="12">
      <c r="D820" s="33"/>
      <c r="E820" s="33"/>
    </row>
    <row r="821" spans="4:5" ht="12">
      <c r="D821" s="33"/>
      <c r="E821" s="33"/>
    </row>
    <row r="822" spans="4:5" ht="12">
      <c r="D822" s="33"/>
      <c r="E822" s="33"/>
    </row>
    <row r="823" spans="4:5" ht="12">
      <c r="D823" s="33"/>
      <c r="E823" s="33"/>
    </row>
    <row r="824" spans="4:5" ht="12">
      <c r="D824" s="33"/>
      <c r="E824" s="33"/>
    </row>
    <row r="825" spans="4:5" ht="12">
      <c r="D825" s="33"/>
      <c r="E825" s="33"/>
    </row>
    <row r="826" spans="4:5" ht="12">
      <c r="D826" s="33"/>
      <c r="E826" s="33"/>
    </row>
    <row r="827" spans="4:5" ht="12">
      <c r="D827" s="33"/>
      <c r="E827" s="33"/>
    </row>
    <row r="828" spans="4:5" ht="12">
      <c r="D828" s="33"/>
      <c r="E828" s="33"/>
    </row>
    <row r="829" spans="4:5" ht="12">
      <c r="D829" s="33"/>
      <c r="E829" s="33"/>
    </row>
    <row r="830" spans="4:5" ht="12">
      <c r="D830" s="33"/>
      <c r="E830" s="33"/>
    </row>
    <row r="831" spans="4:5" ht="12">
      <c r="D831" s="33"/>
      <c r="E831" s="33"/>
    </row>
    <row r="832" spans="4:5" ht="12">
      <c r="D832" s="33"/>
      <c r="E832" s="33"/>
    </row>
    <row r="833" spans="4:5" ht="12">
      <c r="D833" s="33"/>
      <c r="E833" s="33"/>
    </row>
    <row r="834" spans="4:5" ht="12">
      <c r="D834" s="33"/>
      <c r="E834" s="33"/>
    </row>
    <row r="835" spans="4:5" ht="12">
      <c r="D835" s="33"/>
      <c r="E835" s="33"/>
    </row>
    <row r="836" spans="4:5" ht="12">
      <c r="D836" s="33"/>
      <c r="E836" s="33"/>
    </row>
    <row r="837" spans="4:5" ht="12">
      <c r="D837" s="33"/>
      <c r="E837" s="33"/>
    </row>
    <row r="838" spans="4:5" ht="12">
      <c r="D838" s="33"/>
      <c r="E838" s="33"/>
    </row>
    <row r="839" spans="4:5" ht="12">
      <c r="D839" s="33"/>
      <c r="E839" s="33"/>
    </row>
    <row r="840" spans="4:5" ht="12">
      <c r="D840" s="33"/>
      <c r="E840" s="33"/>
    </row>
    <row r="841" spans="4:5" ht="12">
      <c r="D841" s="33"/>
      <c r="E841" s="33"/>
    </row>
    <row r="842" spans="4:5" ht="12">
      <c r="D842" s="33"/>
      <c r="E842" s="33"/>
    </row>
    <row r="843" spans="4:5" ht="12">
      <c r="D843" s="33"/>
      <c r="E843" s="33"/>
    </row>
    <row r="844" spans="4:5" ht="12">
      <c r="D844" s="33"/>
      <c r="E844" s="33"/>
    </row>
    <row r="845" spans="4:5" ht="12">
      <c r="D845" s="33"/>
      <c r="E845" s="33"/>
    </row>
    <row r="846" spans="4:5" ht="12">
      <c r="D846" s="33"/>
      <c r="E846" s="33"/>
    </row>
    <row r="847" spans="4:5" ht="12">
      <c r="D847" s="33"/>
      <c r="E847" s="33"/>
    </row>
    <row r="848" spans="4:5" ht="12">
      <c r="D848" s="33"/>
      <c r="E848" s="33"/>
    </row>
    <row r="849" spans="4:5" ht="12">
      <c r="D849" s="33"/>
      <c r="E849" s="33"/>
    </row>
    <row r="850" spans="4:5" ht="12">
      <c r="D850" s="33"/>
      <c r="E850" s="33"/>
    </row>
    <row r="851" spans="4:5" ht="12">
      <c r="D851" s="33"/>
      <c r="E851" s="33"/>
    </row>
    <row r="852" spans="4:5" ht="12">
      <c r="D852" s="33"/>
      <c r="E852" s="33"/>
    </row>
    <row r="853" spans="4:5" ht="12">
      <c r="D853" s="33"/>
      <c r="E853" s="33"/>
    </row>
    <row r="854" spans="4:5" ht="12">
      <c r="D854" s="33"/>
      <c r="E854" s="33"/>
    </row>
    <row r="855" spans="4:5" ht="12">
      <c r="D855" s="33"/>
      <c r="E855" s="33"/>
    </row>
    <row r="856" spans="4:5" ht="12">
      <c r="D856" s="33"/>
      <c r="E856" s="33"/>
    </row>
    <row r="857" spans="4:5" ht="12">
      <c r="D857" s="33"/>
      <c r="E857" s="33"/>
    </row>
    <row r="858" spans="4:5" ht="12">
      <c r="D858" s="33"/>
      <c r="E858" s="33"/>
    </row>
    <row r="859" spans="4:5" ht="12">
      <c r="D859" s="33"/>
      <c r="E859" s="33"/>
    </row>
    <row r="860" spans="4:5" ht="12">
      <c r="D860" s="33"/>
      <c r="E860" s="33"/>
    </row>
    <row r="861" spans="4:5" ht="12">
      <c r="D861" s="33"/>
      <c r="E861" s="33"/>
    </row>
    <row r="862" spans="4:5" ht="12">
      <c r="D862" s="33"/>
      <c r="E862" s="33"/>
    </row>
    <row r="863" spans="4:5" ht="12">
      <c r="D863" s="33"/>
      <c r="E863" s="33"/>
    </row>
    <row r="864" spans="4:5" ht="12">
      <c r="D864" s="33"/>
      <c r="E864" s="33"/>
    </row>
    <row r="865" spans="4:5" ht="12">
      <c r="D865" s="33"/>
      <c r="E865" s="33"/>
    </row>
    <row r="866" spans="4:5" ht="12">
      <c r="D866" s="33"/>
      <c r="E866" s="33"/>
    </row>
    <row r="867" spans="4:5" ht="12">
      <c r="D867" s="33"/>
      <c r="E867" s="33"/>
    </row>
    <row r="868" spans="4:5" ht="12">
      <c r="D868" s="33"/>
      <c r="E868" s="33"/>
    </row>
    <row r="869" spans="4:5" ht="12">
      <c r="D869" s="33"/>
      <c r="E869" s="33"/>
    </row>
    <row r="870" spans="4:5" ht="12">
      <c r="D870" s="33"/>
      <c r="E870" s="33"/>
    </row>
    <row r="871" spans="4:5" ht="12">
      <c r="D871" s="33"/>
      <c r="E871" s="33"/>
    </row>
    <row r="872" spans="4:5" ht="12">
      <c r="D872" s="33"/>
      <c r="E872" s="33"/>
    </row>
    <row r="873" spans="4:5" ht="12">
      <c r="D873" s="33"/>
      <c r="E873" s="33"/>
    </row>
    <row r="874" spans="4:5" ht="12">
      <c r="D874" s="33"/>
      <c r="E874" s="33"/>
    </row>
    <row r="875" spans="4:5" ht="12">
      <c r="D875" s="33"/>
      <c r="E875" s="33"/>
    </row>
    <row r="876" spans="4:5" ht="12">
      <c r="D876" s="33"/>
      <c r="E876" s="33"/>
    </row>
    <row r="877" spans="4:5" ht="12">
      <c r="D877" s="33"/>
      <c r="E877" s="33"/>
    </row>
    <row r="878" spans="4:5" ht="12">
      <c r="D878" s="33"/>
      <c r="E878" s="33"/>
    </row>
    <row r="879" spans="4:5" ht="12">
      <c r="D879" s="33"/>
      <c r="E879" s="33"/>
    </row>
    <row r="880" spans="4:5" ht="12">
      <c r="D880" s="33"/>
      <c r="E880" s="33"/>
    </row>
    <row r="881" spans="4:5" ht="12">
      <c r="D881" s="33"/>
      <c r="E881" s="33"/>
    </row>
    <row r="882" spans="4:5" ht="12">
      <c r="D882" s="33"/>
      <c r="E882" s="33"/>
    </row>
    <row r="883" spans="4:5" ht="12">
      <c r="D883" s="33"/>
      <c r="E883" s="33"/>
    </row>
    <row r="884" spans="4:5" ht="12">
      <c r="D884" s="33"/>
      <c r="E884" s="33"/>
    </row>
    <row r="885" spans="4:5" ht="12">
      <c r="D885" s="33"/>
      <c r="E885" s="33"/>
    </row>
    <row r="886" spans="4:5" ht="12">
      <c r="D886" s="33"/>
      <c r="E886" s="33"/>
    </row>
    <row r="887" spans="4:5" ht="12">
      <c r="D887" s="33"/>
      <c r="E887" s="33"/>
    </row>
    <row r="888" spans="4:5" ht="12">
      <c r="D888" s="33"/>
      <c r="E888" s="33"/>
    </row>
    <row r="889" spans="4:5" ht="12">
      <c r="D889" s="33"/>
      <c r="E889" s="33"/>
    </row>
    <row r="890" spans="4:5" ht="12">
      <c r="D890" s="33"/>
      <c r="E890" s="33"/>
    </row>
    <row r="891" spans="4:5" ht="12">
      <c r="D891" s="33"/>
      <c r="E891" s="33"/>
    </row>
    <row r="892" spans="4:5" ht="12">
      <c r="D892" s="33"/>
      <c r="E892" s="33"/>
    </row>
    <row r="893" spans="4:5" ht="12">
      <c r="D893" s="33"/>
      <c r="E893" s="33"/>
    </row>
    <row r="894" spans="4:5" ht="12">
      <c r="D894" s="33"/>
      <c r="E894" s="33"/>
    </row>
    <row r="895" spans="4:5" ht="12">
      <c r="D895" s="33"/>
      <c r="E895" s="33"/>
    </row>
    <row r="896" spans="4:5" ht="12">
      <c r="D896" s="33"/>
      <c r="E896" s="33"/>
    </row>
    <row r="897" spans="4:5" ht="12">
      <c r="D897" s="33"/>
      <c r="E897" s="33"/>
    </row>
    <row r="898" spans="4:5" ht="12">
      <c r="D898" s="33"/>
      <c r="E898" s="33"/>
    </row>
    <row r="899" spans="4:5" ht="12">
      <c r="D899" s="33"/>
      <c r="E899" s="33"/>
    </row>
    <row r="900" spans="4:5" ht="12">
      <c r="D900" s="33"/>
      <c r="E900" s="33"/>
    </row>
    <row r="901" spans="4:5" ht="12">
      <c r="D901" s="33"/>
      <c r="E901" s="33"/>
    </row>
    <row r="902" spans="4:5" ht="12">
      <c r="D902" s="33"/>
      <c r="E902" s="33"/>
    </row>
    <row r="903" spans="4:5" ht="12">
      <c r="D903" s="33"/>
      <c r="E903" s="33"/>
    </row>
    <row r="904" spans="4:5" ht="12">
      <c r="D904" s="33"/>
      <c r="E904" s="33"/>
    </row>
    <row r="905" spans="4:5" ht="12">
      <c r="D905" s="33"/>
      <c r="E905" s="33"/>
    </row>
    <row r="906" spans="4:5" ht="12">
      <c r="D906" s="33"/>
      <c r="E906" s="33"/>
    </row>
    <row r="907" spans="4:5" ht="12">
      <c r="D907" s="33"/>
      <c r="E907" s="33"/>
    </row>
    <row r="908" spans="4:5" ht="12">
      <c r="D908" s="33"/>
      <c r="E908" s="33"/>
    </row>
    <row r="909" spans="4:5" ht="12">
      <c r="D909" s="33"/>
      <c r="E909" s="33"/>
    </row>
    <row r="910" spans="4:5" ht="12">
      <c r="D910" s="33"/>
      <c r="E910" s="33"/>
    </row>
    <row r="911" spans="4:5" ht="12">
      <c r="D911" s="33"/>
      <c r="E911" s="33"/>
    </row>
    <row r="912" spans="4:5" ht="12">
      <c r="D912" s="33"/>
      <c r="E912" s="33"/>
    </row>
    <row r="913" spans="4:5" ht="12">
      <c r="D913" s="33"/>
      <c r="E913" s="33"/>
    </row>
    <row r="914" spans="4:5" ht="12">
      <c r="D914" s="33"/>
      <c r="E914" s="33"/>
    </row>
    <row r="915" spans="4:5" ht="12">
      <c r="D915" s="33"/>
      <c r="E915" s="33"/>
    </row>
    <row r="916" spans="4:5" ht="12">
      <c r="D916" s="33"/>
      <c r="E916" s="33"/>
    </row>
    <row r="917" spans="4:5" ht="12">
      <c r="D917" s="33"/>
      <c r="E917" s="33"/>
    </row>
    <row r="918" spans="4:5" ht="12">
      <c r="D918" s="33"/>
      <c r="E918" s="33"/>
    </row>
    <row r="919" spans="4:5" ht="12">
      <c r="D919" s="33"/>
      <c r="E919" s="33"/>
    </row>
    <row r="920" spans="4:5" ht="12">
      <c r="D920" s="33"/>
      <c r="E920" s="33"/>
    </row>
    <row r="921" spans="4:5" ht="12">
      <c r="D921" s="33"/>
      <c r="E921" s="33"/>
    </row>
    <row r="922" spans="4:5" ht="12">
      <c r="D922" s="33"/>
      <c r="E922" s="33"/>
    </row>
    <row r="923" spans="4:5" ht="12">
      <c r="D923" s="33"/>
      <c r="E923" s="33"/>
    </row>
    <row r="924" spans="4:5" ht="12">
      <c r="D924" s="33"/>
      <c r="E924" s="33"/>
    </row>
    <row r="925" spans="4:5" ht="12">
      <c r="D925" s="33"/>
      <c r="E925" s="33"/>
    </row>
    <row r="926" spans="4:5" ht="12">
      <c r="D926" s="33"/>
      <c r="E926" s="33"/>
    </row>
    <row r="927" spans="4:5" ht="12">
      <c r="D927" s="33"/>
      <c r="E927" s="33"/>
    </row>
    <row r="928" spans="4:5" ht="12">
      <c r="D928" s="33"/>
      <c r="E928" s="33"/>
    </row>
    <row r="929" spans="4:5" ht="12">
      <c r="D929" s="33"/>
      <c r="E929" s="33"/>
    </row>
    <row r="930" spans="4:5" ht="12">
      <c r="D930" s="33"/>
      <c r="E930" s="33"/>
    </row>
    <row r="931" spans="4:5" ht="12">
      <c r="D931" s="33"/>
      <c r="E931" s="33"/>
    </row>
    <row r="932" spans="4:5" ht="12">
      <c r="D932" s="33"/>
      <c r="E932" s="33"/>
    </row>
    <row r="933" spans="4:5" ht="12">
      <c r="D933" s="33"/>
      <c r="E933" s="33"/>
    </row>
    <row r="934" spans="4:5" ht="12">
      <c r="D934" s="33"/>
      <c r="E934" s="33"/>
    </row>
    <row r="935" spans="4:5" ht="12">
      <c r="D935" s="33"/>
      <c r="E935" s="33"/>
    </row>
    <row r="936" spans="4:5" ht="12">
      <c r="D936" s="33"/>
      <c r="E936" s="33"/>
    </row>
    <row r="937" spans="4:5" ht="12">
      <c r="D937" s="33"/>
      <c r="E937" s="33"/>
    </row>
    <row r="938" spans="4:5" ht="12">
      <c r="D938" s="33"/>
      <c r="E938" s="33"/>
    </row>
    <row r="939" spans="4:5" ht="12">
      <c r="D939" s="33"/>
      <c r="E939" s="33"/>
    </row>
    <row r="940" spans="4:5" ht="12">
      <c r="D940" s="33"/>
      <c r="E940" s="33"/>
    </row>
    <row r="941" spans="4:5" ht="12">
      <c r="D941" s="33"/>
      <c r="E941" s="33"/>
    </row>
    <row r="942" spans="4:5" ht="12">
      <c r="D942" s="33"/>
      <c r="E942" s="33"/>
    </row>
    <row r="943" spans="4:5" ht="12">
      <c r="D943" s="33"/>
      <c r="E943" s="33"/>
    </row>
    <row r="944" spans="4:5" ht="12">
      <c r="D944" s="33"/>
      <c r="E944" s="33"/>
    </row>
    <row r="945" spans="4:5" ht="12">
      <c r="D945" s="33"/>
      <c r="E945" s="33"/>
    </row>
    <row r="946" spans="4:5" ht="12">
      <c r="D946" s="33"/>
      <c r="E946" s="33"/>
    </row>
    <row r="947" spans="4:5" ht="12">
      <c r="D947" s="33"/>
      <c r="E947" s="33"/>
    </row>
    <row r="948" spans="4:5" ht="12">
      <c r="D948" s="33"/>
      <c r="E948" s="33"/>
    </row>
    <row r="949" spans="4:5" ht="12">
      <c r="D949" s="33"/>
      <c r="E949" s="33"/>
    </row>
    <row r="950" spans="4:5" ht="12">
      <c r="D950" s="33"/>
      <c r="E950" s="33"/>
    </row>
    <row r="951" spans="4:5" ht="12">
      <c r="D951" s="33"/>
      <c r="E951" s="33"/>
    </row>
    <row r="952" spans="4:5" ht="12">
      <c r="D952" s="33"/>
      <c r="E952" s="33"/>
    </row>
    <row r="953" spans="4:5" ht="12">
      <c r="D953" s="33"/>
      <c r="E953" s="33"/>
    </row>
    <row r="954" spans="4:5" ht="12">
      <c r="D954" s="33"/>
      <c r="E954" s="33"/>
    </row>
    <row r="955" spans="4:5" ht="12">
      <c r="D955" s="33"/>
      <c r="E955" s="33"/>
    </row>
    <row r="956" spans="4:5" ht="12">
      <c r="D956" s="33"/>
      <c r="E956" s="33"/>
    </row>
    <row r="957" spans="4:5" ht="12">
      <c r="D957" s="33"/>
      <c r="E957" s="33"/>
    </row>
    <row r="958" spans="4:5" ht="12">
      <c r="D958" s="33"/>
      <c r="E958" s="33"/>
    </row>
    <row r="959" spans="4:5" ht="12">
      <c r="D959" s="33"/>
      <c r="E959" s="33"/>
    </row>
    <row r="960" spans="4:5" ht="12">
      <c r="D960" s="33"/>
      <c r="E960" s="33"/>
    </row>
    <row r="961" spans="4:5" ht="12">
      <c r="D961" s="33"/>
      <c r="E961" s="33"/>
    </row>
    <row r="962" spans="4:5" ht="12">
      <c r="D962" s="33"/>
      <c r="E962" s="33"/>
    </row>
    <row r="963" spans="4:5" ht="12">
      <c r="D963" s="33"/>
      <c r="E963" s="33"/>
    </row>
    <row r="964" spans="4:5" ht="12">
      <c r="D964" s="33"/>
      <c r="E964" s="33"/>
    </row>
    <row r="965" spans="4:5" ht="12">
      <c r="D965" s="33"/>
      <c r="E965" s="33"/>
    </row>
    <row r="966" spans="4:5" ht="12">
      <c r="D966" s="33"/>
      <c r="E966" s="33"/>
    </row>
    <row r="967" spans="4:5" ht="12">
      <c r="D967" s="33"/>
      <c r="E967" s="33"/>
    </row>
    <row r="968" spans="4:5" ht="12">
      <c r="D968" s="33"/>
      <c r="E968" s="33"/>
    </row>
    <row r="969" spans="4:5" ht="12">
      <c r="D969" s="33"/>
      <c r="E969" s="33"/>
    </row>
    <row r="970" spans="4:5" ht="12">
      <c r="D970" s="33"/>
      <c r="E970" s="33"/>
    </row>
    <row r="971" spans="4:5" ht="12">
      <c r="D971" s="33"/>
      <c r="E971" s="33"/>
    </row>
    <row r="972" spans="4:5" ht="12">
      <c r="D972" s="33"/>
      <c r="E972" s="33"/>
    </row>
    <row r="973" spans="4:5" ht="12">
      <c r="D973" s="33"/>
      <c r="E973" s="33"/>
    </row>
    <row r="974" spans="4:5" ht="12">
      <c r="D974" s="33"/>
      <c r="E974" s="33"/>
    </row>
    <row r="975" spans="4:5" ht="12">
      <c r="D975" s="33"/>
      <c r="E975" s="33"/>
    </row>
    <row r="976" spans="4:5" ht="12">
      <c r="D976" s="33"/>
      <c r="E976" s="33"/>
    </row>
    <row r="977" spans="4:5" ht="12">
      <c r="D977" s="33"/>
      <c r="E977" s="33"/>
    </row>
    <row r="978" spans="4:5" ht="12">
      <c r="D978" s="33"/>
      <c r="E978" s="33"/>
    </row>
    <row r="979" spans="4:5" ht="12">
      <c r="D979" s="33"/>
      <c r="E979" s="33"/>
    </row>
    <row r="980" spans="4:5" ht="12">
      <c r="D980" s="33"/>
      <c r="E980" s="33"/>
    </row>
    <row r="981" spans="4:5" ht="12">
      <c r="D981" s="33"/>
      <c r="E981" s="33"/>
    </row>
    <row r="982" spans="4:5" ht="12">
      <c r="D982" s="33"/>
      <c r="E982" s="33"/>
    </row>
    <row r="983" spans="4:5" ht="12">
      <c r="D983" s="33"/>
      <c r="E983" s="33"/>
    </row>
    <row r="984" spans="4:5" ht="12">
      <c r="D984" s="33"/>
      <c r="E984" s="33"/>
    </row>
    <row r="985" spans="4:5" ht="12">
      <c r="D985" s="33"/>
      <c r="E985" s="33"/>
    </row>
    <row r="986" spans="4:5" ht="12">
      <c r="D986" s="33"/>
      <c r="E986" s="33"/>
    </row>
    <row r="987" spans="4:5" ht="12">
      <c r="D987" s="33"/>
      <c r="E987" s="33"/>
    </row>
    <row r="988" spans="4:5" ht="12">
      <c r="D988" s="33"/>
      <c r="E988" s="33"/>
    </row>
    <row r="989" spans="4:5" ht="12">
      <c r="D989" s="33"/>
      <c r="E989" s="33"/>
    </row>
    <row r="990" spans="4:5" ht="12">
      <c r="D990" s="33"/>
      <c r="E990" s="33"/>
    </row>
    <row r="991" spans="4:5" ht="12">
      <c r="D991" s="33"/>
      <c r="E991" s="33"/>
    </row>
    <row r="992" spans="4:5" ht="12">
      <c r="D992" s="33"/>
      <c r="E992" s="33"/>
    </row>
    <row r="993" spans="4:5" ht="12">
      <c r="D993" s="33"/>
      <c r="E993" s="33"/>
    </row>
    <row r="994" spans="4:5" ht="12">
      <c r="D994" s="33"/>
      <c r="E994" s="33"/>
    </row>
    <row r="995" spans="4:5" ht="12">
      <c r="D995" s="33"/>
      <c r="E995" s="33"/>
    </row>
    <row r="996" spans="4:5" ht="12">
      <c r="D996" s="33"/>
      <c r="E996" s="33"/>
    </row>
    <row r="997" spans="4:5" ht="12">
      <c r="D997" s="33"/>
      <c r="E997" s="33"/>
    </row>
    <row r="998" spans="4:5" ht="12">
      <c r="D998" s="33"/>
      <c r="E998" s="33"/>
    </row>
    <row r="999" spans="4:5" ht="12">
      <c r="D999" s="33"/>
      <c r="E999" s="33"/>
    </row>
    <row r="1000" spans="4:5" ht="12">
      <c r="D1000" s="33"/>
      <c r="E1000" s="33"/>
    </row>
    <row r="1001" spans="4:5" ht="12">
      <c r="D1001" s="33"/>
      <c r="E1001" s="33"/>
    </row>
    <row r="1002" spans="4:5" ht="12">
      <c r="D1002" s="33"/>
      <c r="E1002" s="33"/>
    </row>
    <row r="1003" spans="4:5" ht="12">
      <c r="D1003" s="33"/>
      <c r="E1003" s="33"/>
    </row>
    <row r="1004" spans="4:5" ht="12">
      <c r="D1004" s="33"/>
      <c r="E1004" s="33"/>
    </row>
    <row r="1005" spans="4:5" ht="12">
      <c r="D1005" s="33"/>
      <c r="E1005" s="33"/>
    </row>
    <row r="1006" spans="4:5" ht="12">
      <c r="D1006" s="33"/>
      <c r="E1006" s="33"/>
    </row>
    <row r="1007" spans="4:5" ht="12">
      <c r="D1007" s="33"/>
      <c r="E1007" s="33"/>
    </row>
    <row r="1008" spans="4:5" ht="12">
      <c r="D1008" s="33"/>
      <c r="E1008" s="33"/>
    </row>
    <row r="1009" spans="4:5" ht="12">
      <c r="D1009" s="33"/>
      <c r="E1009" s="33"/>
    </row>
    <row r="1010" spans="4:5" ht="12">
      <c r="D1010" s="33"/>
      <c r="E1010" s="33"/>
    </row>
    <row r="1011" spans="4:5" ht="12">
      <c r="D1011" s="33"/>
      <c r="E1011" s="33"/>
    </row>
    <row r="1012" spans="4:5" ht="12">
      <c r="D1012" s="33"/>
      <c r="E1012" s="33"/>
    </row>
    <row r="1013" spans="4:5" ht="12">
      <c r="D1013" s="33"/>
      <c r="E1013" s="33"/>
    </row>
    <row r="1014" spans="4:5" ht="12">
      <c r="D1014" s="33"/>
      <c r="E1014" s="33"/>
    </row>
    <row r="1015" spans="4:5" ht="12">
      <c r="D1015" s="33"/>
      <c r="E1015" s="33"/>
    </row>
    <row r="1016" spans="4:5" ht="12">
      <c r="D1016" s="33"/>
      <c r="E1016" s="33"/>
    </row>
    <row r="1017" spans="4:5" ht="12">
      <c r="D1017" s="33"/>
      <c r="E1017" s="33"/>
    </row>
    <row r="1018" spans="4:5" ht="12">
      <c r="D1018" s="33"/>
      <c r="E1018" s="33"/>
    </row>
    <row r="1019" spans="4:5" ht="12">
      <c r="D1019" s="33"/>
      <c r="E1019" s="33"/>
    </row>
    <row r="1020" spans="4:5" ht="12">
      <c r="D1020" s="33"/>
      <c r="E1020" s="33"/>
    </row>
    <row r="1021" spans="4:5" ht="12">
      <c r="D1021" s="33"/>
      <c r="E1021" s="33"/>
    </row>
    <row r="1022" spans="4:5" ht="12">
      <c r="D1022" s="33"/>
      <c r="E1022" s="33"/>
    </row>
    <row r="1023" spans="4:5" ht="12">
      <c r="D1023" s="33"/>
      <c r="E1023" s="33"/>
    </row>
    <row r="1024" spans="4:5" ht="12">
      <c r="D1024" s="33"/>
      <c r="E1024" s="33"/>
    </row>
    <row r="1025" spans="4:5" ht="12">
      <c r="D1025" s="33"/>
      <c r="E1025" s="33"/>
    </row>
    <row r="1026" spans="4:5" ht="12">
      <c r="D1026" s="33"/>
      <c r="E1026" s="33"/>
    </row>
    <row r="1027" spans="4:5" ht="12">
      <c r="D1027" s="33"/>
      <c r="E1027" s="33"/>
    </row>
    <row r="1028" spans="4:5" ht="12">
      <c r="D1028" s="33"/>
      <c r="E1028" s="33"/>
    </row>
    <row r="1029" spans="4:5" ht="12">
      <c r="D1029" s="33"/>
      <c r="E1029" s="33"/>
    </row>
    <row r="1030" spans="4:5" ht="12">
      <c r="D1030" s="33"/>
      <c r="E1030" s="33"/>
    </row>
    <row r="1031" spans="4:5" ht="12">
      <c r="D1031" s="33"/>
      <c r="E1031" s="33"/>
    </row>
    <row r="1032" spans="4:5" ht="12">
      <c r="D1032" s="33"/>
      <c r="E1032" s="33"/>
    </row>
    <row r="1033" spans="4:5" ht="12">
      <c r="D1033" s="33"/>
      <c r="E1033" s="33"/>
    </row>
    <row r="1034" spans="4:5" ht="12">
      <c r="D1034" s="33"/>
      <c r="E1034" s="33"/>
    </row>
    <row r="1035" spans="4:5" ht="12">
      <c r="D1035" s="33"/>
      <c r="E1035" s="33"/>
    </row>
    <row r="1036" spans="4:5" ht="12">
      <c r="D1036" s="33"/>
      <c r="E1036" s="33"/>
    </row>
    <row r="1037" spans="4:5" ht="12">
      <c r="D1037" s="33"/>
      <c r="E1037" s="33"/>
    </row>
    <row r="1038" spans="4:5" ht="12">
      <c r="D1038" s="33"/>
      <c r="E1038" s="33"/>
    </row>
    <row r="1039" spans="4:5" ht="12">
      <c r="D1039" s="33"/>
      <c r="E1039" s="33"/>
    </row>
    <row r="1040" spans="4:5" ht="12">
      <c r="D1040" s="33"/>
      <c r="E1040" s="33"/>
    </row>
    <row r="1041" spans="4:5" ht="12">
      <c r="D1041" s="33"/>
      <c r="E1041" s="33"/>
    </row>
    <row r="1042" spans="4:5" ht="12">
      <c r="D1042" s="33"/>
      <c r="E1042" s="33"/>
    </row>
    <row r="1043" spans="4:5" ht="12">
      <c r="D1043" s="33"/>
      <c r="E1043" s="33"/>
    </row>
    <row r="1044" spans="4:5" ht="12">
      <c r="D1044" s="33"/>
      <c r="E1044" s="33"/>
    </row>
    <row r="1045" spans="4:5" ht="12">
      <c r="D1045" s="33"/>
      <c r="E1045" s="33"/>
    </row>
    <row r="1046" spans="4:5" ht="12">
      <c r="D1046" s="33"/>
      <c r="E1046" s="33"/>
    </row>
    <row r="1047" spans="4:5" ht="12">
      <c r="D1047" s="33"/>
      <c r="E1047" s="33"/>
    </row>
    <row r="1048" spans="4:5" ht="12">
      <c r="D1048" s="33"/>
      <c r="E1048" s="33"/>
    </row>
    <row r="1049" spans="4:5" ht="12">
      <c r="D1049" s="33"/>
      <c r="E1049" s="33"/>
    </row>
    <row r="1050" spans="4:5" ht="12">
      <c r="D1050" s="33"/>
      <c r="E1050" s="33"/>
    </row>
    <row r="1051" spans="4:5" ht="12">
      <c r="D1051" s="33"/>
      <c r="E1051" s="33"/>
    </row>
    <row r="1052" spans="4:5" ht="12">
      <c r="D1052" s="33"/>
      <c r="E1052" s="33"/>
    </row>
    <row r="1053" spans="4:5" ht="12">
      <c r="D1053" s="33"/>
      <c r="E1053" s="33"/>
    </row>
    <row r="1054" spans="4:5" ht="12">
      <c r="D1054" s="33"/>
      <c r="E1054" s="33"/>
    </row>
    <row r="1055" spans="4:5" ht="12">
      <c r="D1055" s="33"/>
      <c r="E1055" s="33"/>
    </row>
    <row r="1056" spans="4:5" ht="12">
      <c r="D1056" s="33"/>
      <c r="E1056" s="33"/>
    </row>
    <row r="1057" spans="4:5" ht="12">
      <c r="D1057" s="33"/>
      <c r="E1057" s="33"/>
    </row>
    <row r="1058" spans="4:5" ht="12">
      <c r="D1058" s="33"/>
      <c r="E1058" s="33"/>
    </row>
    <row r="1059" spans="4:5" ht="12">
      <c r="D1059" s="33"/>
      <c r="E1059" s="33"/>
    </row>
    <row r="1060" spans="4:5" ht="12">
      <c r="D1060" s="33"/>
      <c r="E1060" s="33"/>
    </row>
    <row r="1061" spans="4:5" ht="12">
      <c r="D1061" s="33"/>
      <c r="E1061" s="33"/>
    </row>
    <row r="1062" spans="4:5" ht="12">
      <c r="D1062" s="33"/>
      <c r="E1062" s="33"/>
    </row>
    <row r="1063" spans="4:5" ht="12">
      <c r="D1063" s="33"/>
      <c r="E1063" s="33"/>
    </row>
    <row r="1064" spans="4:5" ht="12">
      <c r="D1064" s="33"/>
      <c r="E1064" s="33"/>
    </row>
    <row r="1065" spans="4:5" ht="12">
      <c r="D1065" s="33"/>
      <c r="E1065" s="33"/>
    </row>
    <row r="1066" spans="4:5" ht="12">
      <c r="D1066" s="33"/>
      <c r="E1066" s="33"/>
    </row>
    <row r="1067" spans="4:5" ht="12">
      <c r="D1067" s="33"/>
      <c r="E1067" s="33"/>
    </row>
    <row r="1068" spans="4:5" ht="12">
      <c r="D1068" s="33"/>
      <c r="E1068" s="33"/>
    </row>
    <row r="1069" spans="4:5" ht="12">
      <c r="D1069" s="33"/>
      <c r="E1069" s="33"/>
    </row>
    <row r="1070" spans="4:5" ht="12">
      <c r="D1070" s="33"/>
      <c r="E1070" s="33"/>
    </row>
    <row r="1071" spans="4:5" ht="12">
      <c r="D1071" s="33"/>
      <c r="E1071" s="33"/>
    </row>
    <row r="1072" spans="4:5" ht="12">
      <c r="D1072" s="33"/>
      <c r="E1072" s="33"/>
    </row>
    <row r="1073" spans="4:5" ht="12">
      <c r="D1073" s="33"/>
      <c r="E1073" s="33"/>
    </row>
    <row r="1074" spans="4:5" ht="12">
      <c r="D1074" s="33"/>
      <c r="E1074" s="33"/>
    </row>
    <row r="1075" spans="4:5" ht="12">
      <c r="D1075" s="33"/>
      <c r="E1075" s="33"/>
    </row>
    <row r="1076" spans="4:5" ht="12">
      <c r="D1076" s="33"/>
      <c r="E1076" s="33"/>
    </row>
    <row r="1077" spans="4:5" ht="12">
      <c r="D1077" s="33"/>
      <c r="E1077" s="33"/>
    </row>
    <row r="1078" spans="4:5" ht="12">
      <c r="D1078" s="33"/>
      <c r="E1078" s="33"/>
    </row>
    <row r="1079" spans="4:5" ht="12">
      <c r="D1079" s="33"/>
      <c r="E1079" s="33"/>
    </row>
    <row r="1080" spans="4:5" ht="12">
      <c r="D1080" s="33"/>
      <c r="E1080" s="33"/>
    </row>
    <row r="1081" spans="4:5" ht="12">
      <c r="D1081" s="33"/>
      <c r="E1081" s="33"/>
    </row>
    <row r="1082" spans="4:5" ht="12">
      <c r="D1082" s="33"/>
      <c r="E1082" s="33"/>
    </row>
    <row r="1083" spans="4:5" ht="12">
      <c r="D1083" s="33"/>
      <c r="E1083" s="33"/>
    </row>
    <row r="1084" spans="4:5" ht="12">
      <c r="D1084" s="33"/>
      <c r="E1084" s="33"/>
    </row>
    <row r="1085" spans="4:5" ht="12">
      <c r="D1085" s="33"/>
      <c r="E1085" s="33"/>
    </row>
    <row r="1086" spans="4:5" ht="12">
      <c r="D1086" s="33"/>
      <c r="E1086" s="33"/>
    </row>
    <row r="1087" spans="4:5" ht="12">
      <c r="D1087" s="33"/>
      <c r="E1087" s="33"/>
    </row>
    <row r="1088" spans="4:5" ht="12">
      <c r="D1088" s="33"/>
      <c r="E1088" s="33"/>
    </row>
    <row r="1089" spans="4:5" ht="12">
      <c r="D1089" s="33"/>
      <c r="E1089" s="33"/>
    </row>
    <row r="1090" spans="4:5" ht="12">
      <c r="D1090" s="33"/>
      <c r="E1090" s="33"/>
    </row>
    <row r="1091" spans="4:5" ht="12">
      <c r="D1091" s="33"/>
      <c r="E1091" s="33"/>
    </row>
    <row r="1092" spans="4:5" ht="12">
      <c r="D1092" s="33"/>
      <c r="E1092" s="33"/>
    </row>
    <row r="1093" spans="4:5" ht="12">
      <c r="D1093" s="33"/>
      <c r="E1093" s="33"/>
    </row>
    <row r="1094" spans="4:5" ht="12">
      <c r="D1094" s="33"/>
      <c r="E1094" s="33"/>
    </row>
    <row r="1095" spans="4:5" ht="12">
      <c r="D1095" s="33"/>
      <c r="E1095" s="33"/>
    </row>
    <row r="1096" spans="4:5" ht="12">
      <c r="D1096" s="33"/>
      <c r="E1096" s="33"/>
    </row>
    <row r="1097" spans="4:5" ht="12">
      <c r="D1097" s="33"/>
      <c r="E1097" s="33"/>
    </row>
    <row r="1098" spans="4:5" ht="12">
      <c r="D1098" s="33"/>
      <c r="E1098" s="33"/>
    </row>
    <row r="1099" spans="4:5" ht="12">
      <c r="D1099" s="33"/>
      <c r="E1099" s="33"/>
    </row>
    <row r="1100" spans="4:5" ht="12">
      <c r="D1100" s="33"/>
      <c r="E1100" s="33"/>
    </row>
    <row r="1101" spans="4:5" ht="12">
      <c r="D1101" s="33"/>
      <c r="E1101" s="33"/>
    </row>
    <row r="1102" spans="4:5" ht="12">
      <c r="D1102" s="33"/>
      <c r="E1102" s="33"/>
    </row>
    <row r="1103" spans="4:5" ht="12">
      <c r="D1103" s="33"/>
      <c r="E1103" s="33"/>
    </row>
    <row r="1104" spans="4:5" ht="12">
      <c r="D1104" s="33"/>
      <c r="E1104" s="33"/>
    </row>
    <row r="1105" spans="4:5" ht="12">
      <c r="D1105" s="33"/>
      <c r="E1105" s="33"/>
    </row>
    <row r="1106" spans="4:5" ht="12">
      <c r="D1106" s="33"/>
      <c r="E1106" s="33"/>
    </row>
    <row r="1107" spans="4:5" ht="12">
      <c r="D1107" s="33"/>
      <c r="E1107" s="33"/>
    </row>
    <row r="1108" spans="4:5" ht="12">
      <c r="D1108" s="33"/>
      <c r="E1108" s="33"/>
    </row>
    <row r="1109" spans="4:5" ht="12">
      <c r="D1109" s="33"/>
      <c r="E1109" s="33"/>
    </row>
    <row r="1110" spans="4:5" ht="12">
      <c r="D1110" s="33"/>
      <c r="E1110" s="33"/>
    </row>
    <row r="1111" spans="4:5" ht="12">
      <c r="D1111" s="33"/>
      <c r="E1111" s="33"/>
    </row>
    <row r="1112" spans="4:5" ht="12">
      <c r="D1112" s="33"/>
      <c r="E1112" s="33"/>
    </row>
    <row r="1113" spans="4:5" ht="12">
      <c r="D1113" s="33"/>
      <c r="E1113" s="33"/>
    </row>
    <row r="1114" spans="4:5" ht="12">
      <c r="D1114" s="33"/>
      <c r="E1114" s="33"/>
    </row>
    <row r="1115" spans="4:5" ht="12">
      <c r="D1115" s="33"/>
      <c r="E1115" s="33"/>
    </row>
    <row r="1116" spans="4:5" ht="12">
      <c r="D1116" s="33"/>
      <c r="E1116" s="33"/>
    </row>
    <row r="1117" spans="4:5" ht="12">
      <c r="D1117" s="33"/>
      <c r="E1117" s="33"/>
    </row>
    <row r="1118" spans="4:5" ht="12">
      <c r="D1118" s="33"/>
      <c r="E1118" s="33"/>
    </row>
    <row r="1119" spans="4:5" ht="12">
      <c r="D1119" s="33"/>
      <c r="E1119" s="33"/>
    </row>
    <row r="1120" spans="4:5" ht="12">
      <c r="D1120" s="33"/>
      <c r="E1120" s="33"/>
    </row>
    <row r="1121" spans="4:5" ht="12">
      <c r="D1121" s="33"/>
      <c r="E1121" s="33"/>
    </row>
    <row r="1122" spans="4:5" ht="12">
      <c r="D1122" s="33"/>
      <c r="E1122" s="33"/>
    </row>
    <row r="1123" spans="4:5" ht="12">
      <c r="D1123" s="33"/>
      <c r="E1123" s="33"/>
    </row>
    <row r="1124" spans="4:5" ht="12">
      <c r="D1124" s="33"/>
      <c r="E1124" s="33"/>
    </row>
    <row r="1125" spans="4:5" ht="12">
      <c r="D1125" s="33"/>
      <c r="E1125" s="33"/>
    </row>
    <row r="1126" spans="4:5" ht="12">
      <c r="D1126" s="33"/>
      <c r="E1126" s="33"/>
    </row>
    <row r="1127" spans="4:5" ht="12">
      <c r="D1127" s="33"/>
      <c r="E1127" s="33"/>
    </row>
    <row r="1128" spans="4:5" ht="12">
      <c r="D1128" s="33"/>
      <c r="E1128" s="33"/>
    </row>
    <row r="1129" spans="4:5" ht="12">
      <c r="D1129" s="33"/>
      <c r="E1129" s="33"/>
    </row>
    <row r="1130" spans="4:5" ht="12">
      <c r="D1130" s="33"/>
      <c r="E1130" s="33"/>
    </row>
    <row r="1131" spans="4:5" ht="12">
      <c r="D1131" s="33"/>
      <c r="E1131" s="33"/>
    </row>
    <row r="1132" spans="4:5" ht="12">
      <c r="D1132" s="33"/>
      <c r="E1132" s="33"/>
    </row>
    <row r="1133" spans="4:5" ht="12">
      <c r="D1133" s="33"/>
      <c r="E1133" s="33"/>
    </row>
    <row r="1134" spans="4:5" ht="12">
      <c r="D1134" s="33"/>
      <c r="E1134" s="33"/>
    </row>
    <row r="1135" spans="4:5" ht="12">
      <c r="D1135" s="33"/>
      <c r="E1135" s="33"/>
    </row>
    <row r="1136" spans="4:5" ht="12">
      <c r="D1136" s="33"/>
      <c r="E1136" s="33"/>
    </row>
    <row r="1137" spans="4:5" ht="12">
      <c r="D1137" s="33"/>
      <c r="E1137" s="33"/>
    </row>
    <row r="1138" spans="4:5" ht="12">
      <c r="D1138" s="33"/>
      <c r="E1138" s="33"/>
    </row>
    <row r="1139" spans="4:5" ht="12">
      <c r="D1139" s="33"/>
      <c r="E1139" s="33"/>
    </row>
    <row r="1140" spans="4:5" ht="12">
      <c r="D1140" s="33"/>
      <c r="E1140" s="33"/>
    </row>
    <row r="1141" spans="4:5" ht="12">
      <c r="D1141" s="33"/>
      <c r="E1141" s="33"/>
    </row>
    <row r="1142" spans="4:5" ht="12">
      <c r="D1142" s="33"/>
      <c r="E1142" s="33"/>
    </row>
    <row r="1143" spans="4:5" ht="12">
      <c r="D1143" s="33"/>
      <c r="E1143" s="33"/>
    </row>
    <row r="1144" spans="4:5" ht="12">
      <c r="D1144" s="33"/>
      <c r="E1144" s="33"/>
    </row>
    <row r="1145" spans="4:5" ht="12">
      <c r="D1145" s="33"/>
      <c r="E1145" s="33"/>
    </row>
    <row r="1146" spans="4:5" ht="12">
      <c r="D1146" s="33"/>
      <c r="E1146" s="33"/>
    </row>
    <row r="1147" spans="4:5" ht="12">
      <c r="D1147" s="33"/>
      <c r="E1147" s="33"/>
    </row>
    <row r="1148" spans="4:5" ht="12">
      <c r="D1148" s="33"/>
      <c r="E1148" s="33"/>
    </row>
    <row r="1149" spans="4:5" ht="12">
      <c r="D1149" s="33"/>
      <c r="E1149" s="33"/>
    </row>
    <row r="1150" spans="4:5" ht="12">
      <c r="D1150" s="33"/>
      <c r="E1150" s="33"/>
    </row>
    <row r="1151" spans="4:5" ht="12">
      <c r="D1151" s="33"/>
      <c r="E1151" s="33"/>
    </row>
    <row r="1152" spans="4:5" ht="12">
      <c r="D1152" s="33"/>
      <c r="E1152" s="33"/>
    </row>
    <row r="1153" spans="4:5" ht="12">
      <c r="D1153" s="33"/>
      <c r="E1153" s="33"/>
    </row>
    <row r="1154" spans="4:5" ht="12">
      <c r="D1154" s="33"/>
      <c r="E1154" s="33"/>
    </row>
    <row r="1155" spans="4:5" ht="12">
      <c r="D1155" s="33"/>
      <c r="E1155" s="33"/>
    </row>
    <row r="1156" spans="4:5" ht="12">
      <c r="D1156" s="33"/>
      <c r="E1156" s="33"/>
    </row>
    <row r="1157" spans="4:5" ht="12">
      <c r="D1157" s="33"/>
      <c r="E1157" s="33"/>
    </row>
    <row r="1158" spans="4:5" ht="12">
      <c r="D1158" s="33"/>
      <c r="E1158" s="33"/>
    </row>
    <row r="1159" spans="4:5" ht="12">
      <c r="D1159" s="33"/>
      <c r="E1159" s="33"/>
    </row>
    <row r="1160" spans="4:5" ht="12">
      <c r="D1160" s="33"/>
      <c r="E1160" s="33"/>
    </row>
    <row r="1161" spans="4:5" ht="12">
      <c r="D1161" s="33"/>
      <c r="E1161" s="33"/>
    </row>
    <row r="1162" spans="4:5" ht="12">
      <c r="D1162" s="33"/>
      <c r="E1162" s="33"/>
    </row>
    <row r="1163" spans="4:5" ht="12">
      <c r="D1163" s="33"/>
      <c r="E1163" s="33"/>
    </row>
    <row r="1164" spans="4:5" ht="12">
      <c r="D1164" s="33"/>
      <c r="E1164" s="33"/>
    </row>
    <row r="1165" spans="4:5" ht="12">
      <c r="D1165" s="33"/>
      <c r="E1165" s="33"/>
    </row>
    <row r="1166" spans="4:5" ht="12">
      <c r="D1166" s="33"/>
      <c r="E1166" s="33"/>
    </row>
    <row r="1167" spans="4:5" ht="12">
      <c r="D1167" s="33"/>
      <c r="E1167" s="33"/>
    </row>
    <row r="1168" spans="4:5" ht="12">
      <c r="D1168" s="33"/>
      <c r="E1168" s="33"/>
    </row>
    <row r="1169" spans="4:5" ht="12">
      <c r="D1169" s="33"/>
      <c r="E1169" s="33"/>
    </row>
    <row r="1170" spans="4:5" ht="12">
      <c r="D1170" s="33"/>
      <c r="E1170" s="33"/>
    </row>
    <row r="1171" spans="4:5" ht="12">
      <c r="D1171" s="33"/>
      <c r="E1171" s="33"/>
    </row>
    <row r="1172" spans="4:5" ht="12">
      <c r="D1172" s="33"/>
      <c r="E1172" s="33"/>
    </row>
    <row r="1173" spans="4:5" ht="12">
      <c r="D1173" s="33"/>
      <c r="E1173" s="33"/>
    </row>
    <row r="1174" spans="4:5" ht="12">
      <c r="D1174" s="33"/>
      <c r="E1174" s="33"/>
    </row>
    <row r="1175" spans="4:5" ht="12">
      <c r="D1175" s="33"/>
      <c r="E1175" s="33"/>
    </row>
    <row r="1176" spans="4:5" ht="12">
      <c r="D1176" s="33"/>
      <c r="E1176" s="33"/>
    </row>
    <row r="1177" spans="4:5" ht="12">
      <c r="D1177" s="33"/>
      <c r="E1177" s="33"/>
    </row>
    <row r="1178" spans="4:5" ht="12">
      <c r="D1178" s="33"/>
      <c r="E1178" s="33"/>
    </row>
    <row r="1179" spans="4:5" ht="12">
      <c r="D1179" s="33"/>
      <c r="E1179" s="33"/>
    </row>
    <row r="1180" spans="4:5" ht="12">
      <c r="D1180" s="33"/>
      <c r="E1180" s="33"/>
    </row>
    <row r="1181" spans="4:5" ht="12">
      <c r="D1181" s="33"/>
      <c r="E1181" s="33"/>
    </row>
    <row r="1182" spans="4:5" ht="12">
      <c r="D1182" s="33"/>
      <c r="E1182" s="33"/>
    </row>
    <row r="1183" spans="4:5" ht="12">
      <c r="D1183" s="33"/>
      <c r="E1183" s="33"/>
    </row>
    <row r="1184" spans="4:5" ht="12">
      <c r="D1184" s="33"/>
      <c r="E1184" s="33"/>
    </row>
    <row r="1185" spans="4:5" ht="12">
      <c r="D1185" s="33"/>
      <c r="E1185" s="33"/>
    </row>
    <row r="1186" spans="4:5" ht="12">
      <c r="D1186" s="33"/>
      <c r="E1186" s="33"/>
    </row>
    <row r="1187" spans="4:5" ht="12">
      <c r="D1187" s="33"/>
      <c r="E1187" s="33"/>
    </row>
    <row r="1188" spans="4:5" ht="12">
      <c r="D1188" s="33"/>
      <c r="E1188" s="33"/>
    </row>
    <row r="1189" spans="4:5" ht="12">
      <c r="D1189" s="33"/>
      <c r="E1189" s="33"/>
    </row>
    <row r="1190" spans="4:5" ht="12">
      <c r="D1190" s="33"/>
      <c r="E1190" s="33"/>
    </row>
    <row r="1191" spans="4:5" ht="12">
      <c r="D1191" s="33"/>
      <c r="E1191" s="33"/>
    </row>
    <row r="1192" spans="4:5" ht="12">
      <c r="D1192" s="33"/>
      <c r="E1192" s="33"/>
    </row>
    <row r="1193" spans="4:5" ht="12">
      <c r="D1193" s="33"/>
      <c r="E1193" s="33"/>
    </row>
    <row r="1194" spans="4:5" ht="12">
      <c r="D1194" s="33"/>
      <c r="E1194" s="33"/>
    </row>
    <row r="1195" spans="4:5" ht="12">
      <c r="D1195" s="33"/>
      <c r="E1195" s="33"/>
    </row>
    <row r="1196" spans="4:5" ht="12">
      <c r="D1196" s="33"/>
      <c r="E1196" s="33"/>
    </row>
    <row r="1197" spans="4:5" ht="12">
      <c r="D1197" s="33"/>
      <c r="E1197" s="33"/>
    </row>
    <row r="1198" spans="4:5" ht="12">
      <c r="D1198" s="33"/>
      <c r="E1198" s="33"/>
    </row>
    <row r="1199" spans="4:5" ht="12">
      <c r="D1199" s="33"/>
      <c r="E1199" s="33"/>
    </row>
    <row r="1200" spans="4:5" ht="12">
      <c r="D1200" s="33"/>
      <c r="E1200" s="33"/>
    </row>
    <row r="1201" spans="4:5" ht="12">
      <c r="D1201" s="33"/>
      <c r="E1201" s="33"/>
    </row>
    <row r="1202" spans="4:5" ht="12">
      <c r="D1202" s="33"/>
      <c r="E1202" s="33"/>
    </row>
    <row r="1203" spans="4:5" ht="12">
      <c r="D1203" s="33"/>
      <c r="E1203" s="33"/>
    </row>
    <row r="1204" spans="4:5" ht="12">
      <c r="D1204" s="33"/>
      <c r="E1204" s="33"/>
    </row>
    <row r="1205" spans="4:5" ht="12">
      <c r="D1205" s="33"/>
      <c r="E1205" s="33"/>
    </row>
    <row r="1206" spans="4:5" ht="12">
      <c r="D1206" s="33"/>
      <c r="E1206" s="33"/>
    </row>
    <row r="1207" spans="4:5" ht="12">
      <c r="D1207" s="33"/>
      <c r="E1207" s="33"/>
    </row>
    <row r="1208" spans="4:5" ht="12">
      <c r="D1208" s="33"/>
      <c r="E1208" s="33"/>
    </row>
    <row r="1209" spans="4:5" ht="12">
      <c r="D1209" s="33"/>
      <c r="E1209" s="33"/>
    </row>
    <row r="1210" spans="4:5" ht="12">
      <c r="D1210" s="33"/>
      <c r="E1210" s="33"/>
    </row>
    <row r="1211" spans="4:5" ht="12">
      <c r="D1211" s="33"/>
      <c r="E1211" s="33"/>
    </row>
    <row r="1212" spans="4:5" ht="12">
      <c r="D1212" s="33"/>
      <c r="E1212" s="33"/>
    </row>
    <row r="1213" spans="4:5" ht="12">
      <c r="D1213" s="33"/>
      <c r="E1213" s="33"/>
    </row>
    <row r="1214" spans="4:5" ht="12">
      <c r="D1214" s="33"/>
      <c r="E1214" s="33"/>
    </row>
    <row r="1215" spans="4:5" ht="12">
      <c r="D1215" s="33"/>
      <c r="E1215" s="33"/>
    </row>
    <row r="1216" spans="4:5" ht="12">
      <c r="D1216" s="33"/>
      <c r="E1216" s="33"/>
    </row>
    <row r="1217" spans="4:5" ht="12">
      <c r="D1217" s="33"/>
      <c r="E1217" s="33"/>
    </row>
    <row r="1218" spans="4:5" ht="12">
      <c r="D1218" s="33"/>
      <c r="E1218" s="33"/>
    </row>
    <row r="1219" spans="4:5" ht="12">
      <c r="D1219" s="33"/>
      <c r="E1219" s="33"/>
    </row>
    <row r="1220" spans="4:5" ht="12">
      <c r="D1220" s="33"/>
      <c r="E1220" s="33"/>
    </row>
    <row r="1221" spans="4:5" ht="12">
      <c r="D1221" s="33"/>
      <c r="E1221" s="33"/>
    </row>
    <row r="1222" spans="4:5" ht="12">
      <c r="D1222" s="33"/>
      <c r="E1222" s="33"/>
    </row>
    <row r="1223" spans="4:5" ht="12">
      <c r="D1223" s="33"/>
      <c r="E1223" s="33"/>
    </row>
    <row r="1224" spans="4:5" ht="12">
      <c r="D1224" s="33"/>
      <c r="E1224" s="33"/>
    </row>
    <row r="1225" spans="4:5" ht="12">
      <c r="D1225" s="33"/>
      <c r="E1225" s="33"/>
    </row>
    <row r="1226" spans="4:5" ht="12">
      <c r="D1226" s="33"/>
      <c r="E1226" s="33"/>
    </row>
    <row r="1227" spans="4:5" ht="12">
      <c r="D1227" s="33"/>
      <c r="E1227" s="33"/>
    </row>
    <row r="1228" spans="4:5" ht="12">
      <c r="D1228" s="33"/>
      <c r="E1228" s="33"/>
    </row>
    <row r="1229" spans="4:5" ht="12">
      <c r="D1229" s="33"/>
      <c r="E1229" s="33"/>
    </row>
    <row r="1230" spans="4:5" ht="12">
      <c r="D1230" s="33"/>
      <c r="E1230" s="33"/>
    </row>
    <row r="1231" spans="4:5" ht="12">
      <c r="D1231" s="33"/>
      <c r="E1231" s="33"/>
    </row>
    <row r="1232" spans="4:5" ht="12">
      <c r="D1232" s="33"/>
      <c r="E1232" s="33"/>
    </row>
    <row r="1233" spans="4:5" ht="12">
      <c r="D1233" s="33"/>
      <c r="E1233" s="33"/>
    </row>
    <row r="1234" spans="4:5" ht="12">
      <c r="D1234" s="33"/>
      <c r="E1234" s="33"/>
    </row>
    <row r="1235" spans="4:5" ht="12">
      <c r="D1235" s="33"/>
      <c r="E1235" s="33"/>
    </row>
    <row r="1236" spans="4:5" ht="12">
      <c r="D1236" s="33"/>
      <c r="E1236" s="33"/>
    </row>
    <row r="1237" spans="4:5" ht="12">
      <c r="D1237" s="33"/>
      <c r="E1237" s="33"/>
    </row>
    <row r="1238" spans="4:5" ht="12">
      <c r="D1238" s="33"/>
      <c r="E1238" s="33"/>
    </row>
    <row r="1239" spans="4:5" ht="12">
      <c r="D1239" s="33"/>
      <c r="E1239" s="33"/>
    </row>
    <row r="1240" spans="4:5" ht="12">
      <c r="D1240" s="33"/>
      <c r="E1240" s="33"/>
    </row>
    <row r="1241" spans="4:5" ht="12">
      <c r="D1241" s="33"/>
      <c r="E1241" s="33"/>
    </row>
    <row r="1242" spans="4:5" ht="12">
      <c r="D1242" s="33"/>
      <c r="E1242" s="33"/>
    </row>
    <row r="1243" spans="4:5" ht="12">
      <c r="D1243" s="33"/>
      <c r="E1243" s="33"/>
    </row>
    <row r="1244" spans="4:5" ht="12">
      <c r="D1244" s="33"/>
      <c r="E1244" s="33"/>
    </row>
    <row r="1245" spans="4:5" ht="12">
      <c r="D1245" s="33"/>
      <c r="E1245" s="33"/>
    </row>
    <row r="1246" spans="4:5" ht="12">
      <c r="D1246" s="33"/>
      <c r="E1246" s="33"/>
    </row>
    <row r="1247" spans="4:5" ht="12">
      <c r="D1247" s="33"/>
      <c r="E1247" s="33"/>
    </row>
    <row r="1248" spans="4:5" ht="12">
      <c r="D1248" s="33"/>
      <c r="E1248" s="33"/>
    </row>
    <row r="1249" spans="4:5" ht="12">
      <c r="D1249" s="33"/>
      <c r="E1249" s="33"/>
    </row>
    <row r="1250" spans="4:5" ht="12">
      <c r="D1250" s="33"/>
      <c r="E1250" s="33"/>
    </row>
    <row r="1251" spans="4:5" ht="12">
      <c r="D1251" s="33"/>
      <c r="E1251" s="33"/>
    </row>
    <row r="1252" spans="4:5" ht="12">
      <c r="D1252" s="33"/>
      <c r="E1252" s="33"/>
    </row>
    <row r="1253" spans="4:5" ht="12">
      <c r="D1253" s="33"/>
      <c r="E1253" s="33"/>
    </row>
    <row r="1254" spans="4:5" ht="12">
      <c r="D1254" s="33"/>
      <c r="E1254" s="33"/>
    </row>
    <row r="1255" spans="4:5" ht="12">
      <c r="D1255" s="33"/>
      <c r="E1255" s="33"/>
    </row>
    <row r="1256" spans="4:5" ht="12">
      <c r="D1256" s="33"/>
      <c r="E1256" s="33"/>
    </row>
    <row r="1257" spans="4:5" ht="12">
      <c r="D1257" s="33"/>
      <c r="E1257" s="33"/>
    </row>
    <row r="1258" spans="4:5" ht="12">
      <c r="D1258" s="33"/>
      <c r="E1258" s="33"/>
    </row>
    <row r="1259" spans="4:5" ht="12">
      <c r="D1259" s="33"/>
      <c r="E1259" s="33"/>
    </row>
    <row r="1260" spans="4:5" ht="12">
      <c r="D1260" s="33"/>
      <c r="E1260" s="33"/>
    </row>
    <row r="1261" spans="4:5" ht="12">
      <c r="D1261" s="33"/>
      <c r="E1261" s="33"/>
    </row>
    <row r="1262" spans="4:5" ht="12">
      <c r="D1262" s="33"/>
      <c r="E1262" s="33"/>
    </row>
    <row r="1263" spans="4:5" ht="12">
      <c r="D1263" s="33"/>
      <c r="E1263" s="33"/>
    </row>
    <row r="1264" spans="4:5" ht="12">
      <c r="D1264" s="33"/>
      <c r="E1264" s="33"/>
    </row>
    <row r="1265" spans="4:5" ht="12">
      <c r="D1265" s="33"/>
      <c r="E1265" s="33"/>
    </row>
    <row r="1266" spans="4:5" ht="12">
      <c r="D1266" s="33"/>
      <c r="E1266" s="33"/>
    </row>
    <row r="1267" spans="4:5" ht="12">
      <c r="D1267" s="33"/>
      <c r="E1267" s="33"/>
    </row>
    <row r="1268" spans="4:5" ht="12">
      <c r="D1268" s="33"/>
      <c r="E1268" s="33"/>
    </row>
    <row r="1269" spans="4:5" ht="12">
      <c r="D1269" s="33"/>
      <c r="E1269" s="33"/>
    </row>
    <row r="1270" spans="4:5" ht="12">
      <c r="D1270" s="33"/>
      <c r="E1270" s="33"/>
    </row>
    <row r="1271" spans="4:5" ht="12">
      <c r="D1271" s="33"/>
      <c r="E1271" s="33"/>
    </row>
    <row r="1272" spans="4:5" ht="12">
      <c r="D1272" s="33"/>
      <c r="E1272" s="33"/>
    </row>
    <row r="1273" spans="4:5" ht="12">
      <c r="D1273" s="33"/>
      <c r="E1273" s="33"/>
    </row>
    <row r="1274" spans="4:5" ht="12">
      <c r="D1274" s="33"/>
      <c r="E1274" s="33"/>
    </row>
    <row r="1275" spans="4:5" ht="12">
      <c r="D1275" s="33"/>
      <c r="E1275" s="33"/>
    </row>
    <row r="1276" spans="4:5" ht="12">
      <c r="D1276" s="33"/>
      <c r="E1276" s="33"/>
    </row>
    <row r="1277" spans="4:5" ht="12">
      <c r="D1277" s="33"/>
      <c r="E1277" s="33"/>
    </row>
    <row r="1278" spans="4:5" ht="12">
      <c r="D1278" s="33"/>
      <c r="E1278" s="33"/>
    </row>
    <row r="1279" spans="4:5" ht="12">
      <c r="D1279" s="33"/>
      <c r="E1279" s="33"/>
    </row>
    <row r="1280" spans="4:5" ht="12">
      <c r="D1280" s="33"/>
      <c r="E1280" s="33"/>
    </row>
    <row r="1281" spans="4:5" ht="12">
      <c r="D1281" s="33"/>
      <c r="E1281" s="33"/>
    </row>
    <row r="1282" spans="4:5" ht="12">
      <c r="D1282" s="33"/>
      <c r="E1282" s="33"/>
    </row>
    <row r="1283" spans="4:5" ht="12">
      <c r="D1283" s="33"/>
      <c r="E1283" s="33"/>
    </row>
    <row r="1284" spans="4:5" ht="12">
      <c r="D1284" s="33"/>
      <c r="E1284" s="33"/>
    </row>
    <row r="1285" spans="4:5" ht="12">
      <c r="D1285" s="33"/>
      <c r="E1285" s="33"/>
    </row>
    <row r="1286" spans="4:5" ht="12">
      <c r="D1286" s="33"/>
      <c r="E1286" s="33"/>
    </row>
    <row r="1287" spans="4:5" ht="12">
      <c r="D1287" s="33"/>
      <c r="E1287" s="33"/>
    </row>
    <row r="1288" spans="4:5" ht="12">
      <c r="D1288" s="33"/>
      <c r="E1288" s="33"/>
    </row>
    <row r="1289" spans="4:5" ht="12">
      <c r="D1289" s="33"/>
      <c r="E1289" s="33"/>
    </row>
    <row r="1290" spans="4:5" ht="12">
      <c r="D1290" s="33"/>
      <c r="E1290" s="33"/>
    </row>
    <row r="1291" spans="4:5" ht="12">
      <c r="D1291" s="33"/>
      <c r="E1291" s="33"/>
    </row>
    <row r="1292" spans="4:5" ht="12">
      <c r="D1292" s="33"/>
      <c r="E1292" s="33"/>
    </row>
    <row r="1293" spans="4:5" ht="12">
      <c r="D1293" s="33"/>
      <c r="E1293" s="33"/>
    </row>
    <row r="1294" spans="4:5" ht="12">
      <c r="D1294" s="33"/>
      <c r="E1294" s="33"/>
    </row>
    <row r="1295" spans="4:5" ht="12">
      <c r="D1295" s="33"/>
      <c r="E1295" s="33"/>
    </row>
    <row r="1296" spans="4:5" ht="12">
      <c r="D1296" s="33"/>
      <c r="E1296" s="33"/>
    </row>
    <row r="1297" spans="4:5" ht="12">
      <c r="D1297" s="33"/>
      <c r="E1297" s="33"/>
    </row>
    <row r="1298" spans="4:5" ht="12">
      <c r="D1298" s="33"/>
      <c r="E1298" s="33"/>
    </row>
    <row r="1299" spans="4:5" ht="12">
      <c r="D1299" s="33"/>
      <c r="E1299" s="33"/>
    </row>
    <row r="1300" spans="4:5" ht="12">
      <c r="D1300" s="33"/>
      <c r="E1300" s="33"/>
    </row>
    <row r="1301" spans="4:5" ht="12">
      <c r="D1301" s="33"/>
      <c r="E1301" s="33"/>
    </row>
    <row r="1302" spans="4:5" ht="12">
      <c r="D1302" s="33"/>
      <c r="E1302" s="33"/>
    </row>
    <row r="1303" spans="4:5" ht="12">
      <c r="D1303" s="33"/>
      <c r="E1303" s="33"/>
    </row>
    <row r="1304" spans="4:5" ht="12">
      <c r="D1304" s="33"/>
      <c r="E1304" s="33"/>
    </row>
    <row r="1305" spans="4:5" ht="12">
      <c r="D1305" s="33"/>
      <c r="E1305" s="33"/>
    </row>
    <row r="1306" spans="4:5" ht="12">
      <c r="D1306" s="33"/>
      <c r="E1306" s="33"/>
    </row>
    <row r="1307" spans="4:5" ht="12">
      <c r="D1307" s="33"/>
      <c r="E1307" s="33"/>
    </row>
    <row r="1308" spans="4:5" ht="12">
      <c r="D1308" s="33"/>
      <c r="E1308" s="33"/>
    </row>
    <row r="1309" spans="4:5" ht="12">
      <c r="D1309" s="33"/>
      <c r="E1309" s="33"/>
    </row>
    <row r="1310" spans="4:5" ht="12">
      <c r="D1310" s="33"/>
      <c r="E1310" s="33"/>
    </row>
    <row r="1311" spans="4:5" ht="12">
      <c r="D1311" s="33"/>
      <c r="E1311" s="33"/>
    </row>
    <row r="1312" spans="4:5" ht="12">
      <c r="D1312" s="33"/>
      <c r="E1312" s="33"/>
    </row>
    <row r="1313" spans="4:5" ht="12">
      <c r="D1313" s="33"/>
      <c r="E1313" s="33"/>
    </row>
    <row r="1314" spans="4:5" ht="12">
      <c r="D1314" s="33"/>
      <c r="E1314" s="33"/>
    </row>
    <row r="1315" spans="4:5" ht="12">
      <c r="D1315" s="33"/>
      <c r="E1315" s="33"/>
    </row>
    <row r="1316" spans="4:5" ht="12">
      <c r="D1316" s="33"/>
      <c r="E1316" s="33"/>
    </row>
    <row r="1317" spans="4:5" ht="12">
      <c r="D1317" s="33"/>
      <c r="E1317" s="33"/>
    </row>
    <row r="1318" spans="4:5" ht="12">
      <c r="D1318" s="33"/>
      <c r="E1318" s="33"/>
    </row>
    <row r="1319" spans="4:5" ht="12">
      <c r="D1319" s="33"/>
      <c r="E1319" s="33"/>
    </row>
    <row r="1320" spans="4:5" ht="12">
      <c r="D1320" s="33"/>
      <c r="E1320" s="33"/>
    </row>
    <row r="1321" spans="4:5" ht="12">
      <c r="D1321" s="33"/>
      <c r="E1321" s="33"/>
    </row>
    <row r="1322" spans="4:5" ht="12">
      <c r="D1322" s="33"/>
      <c r="E1322" s="33"/>
    </row>
    <row r="1323" spans="4:5" ht="12">
      <c r="D1323" s="33"/>
      <c r="E1323" s="33"/>
    </row>
    <row r="1324" spans="4:5" ht="12">
      <c r="D1324" s="33"/>
      <c r="E1324" s="33"/>
    </row>
    <row r="1325" spans="4:5" ht="12">
      <c r="D1325" s="33"/>
      <c r="E1325" s="33"/>
    </row>
    <row r="1326" spans="4:5" ht="12">
      <c r="D1326" s="33"/>
      <c r="E1326" s="33"/>
    </row>
    <row r="1327" spans="4:5" ht="12">
      <c r="D1327" s="33"/>
      <c r="E1327" s="33"/>
    </row>
    <row r="1328" spans="4:5" ht="12">
      <c r="D1328" s="33"/>
      <c r="E1328" s="33"/>
    </row>
    <row r="1329" spans="4:5" ht="12">
      <c r="D1329" s="33"/>
      <c r="E1329" s="33"/>
    </row>
    <row r="1330" spans="4:5" ht="12">
      <c r="D1330" s="33"/>
      <c r="E1330" s="33"/>
    </row>
    <row r="1331" spans="4:5" ht="12">
      <c r="D1331" s="33"/>
      <c r="E1331" s="33"/>
    </row>
    <row r="1332" spans="4:5" ht="12">
      <c r="D1332" s="33"/>
      <c r="E1332" s="33"/>
    </row>
    <row r="1333" spans="4:5" ht="12">
      <c r="D1333" s="33"/>
      <c r="E1333" s="33"/>
    </row>
    <row r="1334" spans="4:5" ht="12">
      <c r="D1334" s="33"/>
      <c r="E1334" s="33"/>
    </row>
    <row r="1335" spans="4:5" ht="12">
      <c r="D1335" s="33"/>
      <c r="E1335" s="33"/>
    </row>
    <row r="1336" spans="4:5" ht="12">
      <c r="D1336" s="33"/>
      <c r="E1336" s="33"/>
    </row>
    <row r="1337" spans="4:5" ht="12">
      <c r="D1337" s="33"/>
      <c r="E1337" s="33"/>
    </row>
    <row r="1338" spans="4:5" ht="12">
      <c r="D1338" s="33"/>
      <c r="E1338" s="33"/>
    </row>
    <row r="1339" spans="4:5" ht="12">
      <c r="D1339" s="33"/>
      <c r="E1339" s="33"/>
    </row>
    <row r="1340" spans="4:5" ht="12">
      <c r="D1340" s="33"/>
      <c r="E1340" s="33"/>
    </row>
    <row r="1341" spans="4:5" ht="12">
      <c r="D1341" s="33"/>
      <c r="E1341" s="33"/>
    </row>
    <row r="1342" spans="4:5" ht="12">
      <c r="D1342" s="33"/>
      <c r="E1342" s="33"/>
    </row>
    <row r="1343" spans="4:5" ht="12">
      <c r="D1343" s="33"/>
      <c r="E1343" s="33"/>
    </row>
    <row r="1344" spans="4:5" ht="12">
      <c r="D1344" s="33"/>
      <c r="E1344" s="33"/>
    </row>
    <row r="1345" spans="4:5" ht="12">
      <c r="D1345" s="33"/>
      <c r="E1345" s="33"/>
    </row>
    <row r="1346" spans="4:5" ht="12">
      <c r="D1346" s="33"/>
      <c r="E1346" s="33"/>
    </row>
    <row r="1347" spans="4:5" ht="12">
      <c r="D1347" s="33"/>
      <c r="E1347" s="33"/>
    </row>
    <row r="1348" spans="4:5" ht="12">
      <c r="D1348" s="33"/>
      <c r="E1348" s="33"/>
    </row>
    <row r="1349" spans="4:5" ht="12">
      <c r="D1349" s="33"/>
      <c r="E1349" s="33"/>
    </row>
    <row r="1350" spans="4:5" ht="12">
      <c r="D1350" s="33"/>
      <c r="E1350" s="33"/>
    </row>
    <row r="1351" spans="4:5" ht="12">
      <c r="D1351" s="33"/>
      <c r="E1351" s="33"/>
    </row>
    <row r="1352" spans="4:5" ht="12">
      <c r="D1352" s="33"/>
      <c r="E1352" s="33"/>
    </row>
    <row r="1353" spans="4:5" ht="12">
      <c r="D1353" s="33"/>
      <c r="E1353" s="33"/>
    </row>
    <row r="1354" spans="4:5" ht="12">
      <c r="D1354" s="33"/>
      <c r="E1354" s="33"/>
    </row>
    <row r="1355" spans="4:5" ht="12">
      <c r="D1355" s="33"/>
      <c r="E1355" s="33"/>
    </row>
    <row r="1356" spans="4:5" ht="12">
      <c r="D1356" s="33"/>
      <c r="E1356" s="33"/>
    </row>
    <row r="1357" spans="4:5" ht="12">
      <c r="D1357" s="33"/>
      <c r="E1357" s="33"/>
    </row>
    <row r="1358" spans="4:5" ht="12">
      <c r="D1358" s="33"/>
      <c r="E1358" s="33"/>
    </row>
    <row r="1359" spans="4:5" ht="12">
      <c r="D1359" s="33"/>
      <c r="E1359" s="33"/>
    </row>
    <row r="1360" spans="4:5" ht="12">
      <c r="D1360" s="33"/>
      <c r="E1360" s="33"/>
    </row>
    <row r="1361" spans="4:5" ht="12">
      <c r="D1361" s="33"/>
      <c r="E1361" s="33"/>
    </row>
    <row r="1362" spans="4:5" ht="12">
      <c r="D1362" s="33"/>
      <c r="E1362" s="33"/>
    </row>
    <row r="1363" spans="4:5" ht="12">
      <c r="D1363" s="33"/>
      <c r="E1363" s="33"/>
    </row>
    <row r="1364" spans="4:5" ht="12">
      <c r="D1364" s="33"/>
      <c r="E1364" s="33"/>
    </row>
    <row r="1365" spans="4:5" ht="12">
      <c r="D1365" s="33"/>
      <c r="E1365" s="33"/>
    </row>
    <row r="1366" spans="4:5" ht="12">
      <c r="D1366" s="33"/>
      <c r="E1366" s="33"/>
    </row>
    <row r="1367" spans="4:5" ht="12">
      <c r="D1367" s="33"/>
      <c r="E1367" s="33"/>
    </row>
    <row r="1368" spans="4:5" ht="12">
      <c r="D1368" s="33"/>
      <c r="E1368" s="33"/>
    </row>
    <row r="1369" spans="4:5" ht="12">
      <c r="D1369" s="33"/>
      <c r="E1369" s="33"/>
    </row>
    <row r="1370" spans="4:5" ht="12">
      <c r="D1370" s="33"/>
      <c r="E1370" s="33"/>
    </row>
    <row r="1371" spans="4:5" ht="12">
      <c r="D1371" s="33"/>
      <c r="E1371" s="33"/>
    </row>
    <row r="1372" spans="4:5" ht="12">
      <c r="D1372" s="33"/>
      <c r="E1372" s="33"/>
    </row>
    <row r="1373" spans="4:5" ht="12">
      <c r="D1373" s="33"/>
      <c r="E1373" s="33"/>
    </row>
    <row r="1374" spans="4:5" ht="12">
      <c r="D1374" s="33"/>
      <c r="E1374" s="33"/>
    </row>
    <row r="1375" spans="4:5" ht="12">
      <c r="D1375" s="33"/>
      <c r="E1375" s="33"/>
    </row>
    <row r="1376" spans="4:5" ht="12">
      <c r="D1376" s="33"/>
      <c r="E1376" s="33"/>
    </row>
    <row r="1377" spans="4:5" ht="12">
      <c r="D1377" s="33"/>
      <c r="E1377" s="33"/>
    </row>
    <row r="1378" spans="4:5" ht="12">
      <c r="D1378" s="33"/>
      <c r="E1378" s="33"/>
    </row>
    <row r="1379" spans="4:5" ht="12">
      <c r="D1379" s="33"/>
      <c r="E1379" s="33"/>
    </row>
    <row r="1380" spans="4:5" ht="12">
      <c r="D1380" s="33"/>
      <c r="E1380" s="33"/>
    </row>
    <row r="1381" spans="4:5" ht="12">
      <c r="D1381" s="33"/>
      <c r="E1381" s="33"/>
    </row>
    <row r="1382" spans="4:5" ht="12">
      <c r="D1382" s="33"/>
      <c r="E1382" s="33"/>
    </row>
    <row r="1383" spans="4:5" ht="12">
      <c r="D1383" s="33"/>
      <c r="E1383" s="33"/>
    </row>
    <row r="1384" spans="4:5" ht="12">
      <c r="D1384" s="33"/>
      <c r="E1384" s="33"/>
    </row>
    <row r="1385" spans="4:5" ht="12">
      <c r="D1385" s="33"/>
      <c r="E1385" s="33"/>
    </row>
    <row r="1386" spans="4:5" ht="12">
      <c r="D1386" s="33"/>
      <c r="E1386" s="33"/>
    </row>
    <row r="1387" spans="4:5" ht="12">
      <c r="D1387" s="33"/>
      <c r="E1387" s="33"/>
    </row>
    <row r="1388" spans="4:5" ht="12">
      <c r="D1388" s="33"/>
      <c r="E1388" s="33"/>
    </row>
    <row r="1389" spans="4:5" ht="12">
      <c r="D1389" s="33"/>
      <c r="E1389" s="33"/>
    </row>
    <row r="1390" spans="4:5" ht="12">
      <c r="D1390" s="33"/>
      <c r="E1390" s="33"/>
    </row>
    <row r="1391" spans="4:5" ht="12">
      <c r="D1391" s="33"/>
      <c r="E1391" s="33"/>
    </row>
    <row r="1392" spans="4:5" ht="12">
      <c r="D1392" s="33"/>
      <c r="E1392" s="33"/>
    </row>
    <row r="1393" spans="4:5" ht="12">
      <c r="D1393" s="33"/>
      <c r="E1393" s="33"/>
    </row>
    <row r="1394" spans="4:5" ht="12">
      <c r="D1394" s="33"/>
      <c r="E1394" s="33"/>
    </row>
    <row r="1395" spans="4:5" ht="12">
      <c r="D1395" s="33"/>
      <c r="E1395" s="33"/>
    </row>
    <row r="1396" spans="4:5" ht="12">
      <c r="D1396" s="33"/>
      <c r="E1396" s="33"/>
    </row>
    <row r="1397" spans="4:5" ht="12">
      <c r="D1397" s="33"/>
      <c r="E1397" s="33"/>
    </row>
    <row r="1398" spans="4:5" ht="12">
      <c r="D1398" s="33"/>
      <c r="E1398" s="33"/>
    </row>
    <row r="1399" spans="4:5" ht="12">
      <c r="D1399" s="33"/>
      <c r="E1399" s="33"/>
    </row>
    <row r="1400" spans="4:5" ht="12">
      <c r="D1400" s="33"/>
      <c r="E1400" s="33"/>
    </row>
    <row r="1401" spans="4:5" ht="12">
      <c r="D1401" s="33"/>
      <c r="E1401" s="33"/>
    </row>
    <row r="1402" spans="4:5" ht="12">
      <c r="D1402" s="33"/>
      <c r="E1402" s="33"/>
    </row>
    <row r="1403" spans="4:5" ht="12">
      <c r="D1403" s="33"/>
      <c r="E1403" s="33"/>
    </row>
    <row r="1404" spans="4:5" ht="12">
      <c r="D1404" s="33"/>
      <c r="E1404" s="33"/>
    </row>
    <row r="1405" spans="4:5" ht="12">
      <c r="D1405" s="33"/>
      <c r="E1405" s="33"/>
    </row>
    <row r="1406" spans="4:5" ht="12">
      <c r="D1406" s="33"/>
      <c r="E1406" s="33"/>
    </row>
    <row r="1407" spans="4:5" ht="12">
      <c r="D1407" s="33"/>
      <c r="E1407" s="33"/>
    </row>
    <row r="1408" spans="4:5" ht="12">
      <c r="D1408" s="33"/>
      <c r="E1408" s="33"/>
    </row>
    <row r="1409" spans="4:5" ht="12">
      <c r="D1409" s="33"/>
      <c r="E1409" s="33"/>
    </row>
    <row r="1410" spans="4:5" ht="12">
      <c r="D1410" s="33"/>
      <c r="E1410" s="33"/>
    </row>
    <row r="1411" spans="4:5" ht="12">
      <c r="D1411" s="33"/>
      <c r="E1411" s="33"/>
    </row>
    <row r="1412" spans="4:5" ht="12">
      <c r="D1412" s="33"/>
      <c r="E1412" s="33"/>
    </row>
    <row r="1413" spans="4:5" ht="12">
      <c r="D1413" s="33"/>
      <c r="E1413" s="33"/>
    </row>
    <row r="1414" spans="4:5" ht="12">
      <c r="D1414" s="33"/>
      <c r="E1414" s="33"/>
    </row>
    <row r="1415" spans="4:5" ht="12">
      <c r="D1415" s="33"/>
      <c r="E1415" s="33"/>
    </row>
    <row r="1416" spans="4:5" ht="12">
      <c r="D1416" s="33"/>
      <c r="E1416" s="33"/>
    </row>
    <row r="1417" spans="4:5" ht="12">
      <c r="D1417" s="33"/>
      <c r="E1417" s="33"/>
    </row>
    <row r="1418" spans="4:5" ht="12">
      <c r="D1418" s="33"/>
      <c r="E1418" s="33"/>
    </row>
    <row r="1419" spans="4:5" ht="12">
      <c r="D1419" s="33"/>
      <c r="E1419" s="33"/>
    </row>
    <row r="1420" spans="4:5" ht="12">
      <c r="D1420" s="33"/>
      <c r="E1420" s="33"/>
    </row>
    <row r="1421" spans="4:5" ht="12">
      <c r="D1421" s="33"/>
      <c r="E1421" s="33"/>
    </row>
    <row r="1422" spans="4:5" ht="12">
      <c r="D1422" s="33"/>
      <c r="E1422" s="33"/>
    </row>
    <row r="1423" spans="4:5" ht="12">
      <c r="D1423" s="33"/>
      <c r="E1423" s="33"/>
    </row>
    <row r="1424" spans="4:5" ht="12">
      <c r="D1424" s="33"/>
      <c r="E1424" s="33"/>
    </row>
    <row r="1425" spans="4:5" ht="12">
      <c r="D1425" s="33"/>
      <c r="E1425" s="33"/>
    </row>
    <row r="1426" spans="4:5" ht="12">
      <c r="D1426" s="33"/>
      <c r="E1426" s="33"/>
    </row>
    <row r="1427" spans="4:5" ht="12">
      <c r="D1427" s="33"/>
      <c r="E1427" s="33"/>
    </row>
    <row r="1428" spans="4:5" ht="12">
      <c r="D1428" s="33"/>
      <c r="E1428" s="33"/>
    </row>
    <row r="1429" spans="4:5" ht="12">
      <c r="D1429" s="33"/>
      <c r="E1429" s="33"/>
    </row>
    <row r="1430" spans="4:5" ht="12">
      <c r="D1430" s="33"/>
      <c r="E1430" s="33"/>
    </row>
    <row r="1431" spans="4:5" ht="12">
      <c r="D1431" s="33"/>
      <c r="E1431" s="33"/>
    </row>
    <row r="1432" spans="4:5" ht="12">
      <c r="D1432" s="33"/>
      <c r="E1432" s="33"/>
    </row>
    <row r="1433" spans="4:5" ht="12">
      <c r="D1433" s="33"/>
      <c r="E1433" s="33"/>
    </row>
    <row r="1434" spans="4:5" ht="12">
      <c r="D1434" s="33"/>
      <c r="E1434" s="33"/>
    </row>
    <row r="1435" spans="4:5" ht="12">
      <c r="D1435" s="33"/>
      <c r="E1435" s="33"/>
    </row>
    <row r="1436" spans="4:5" ht="12">
      <c r="D1436" s="33"/>
      <c r="E1436" s="33"/>
    </row>
    <row r="1437" spans="4:5" ht="12">
      <c r="D1437" s="33"/>
      <c r="E1437" s="33"/>
    </row>
    <row r="1438" spans="4:5" ht="12">
      <c r="D1438" s="33"/>
      <c r="E1438" s="33"/>
    </row>
    <row r="1439" spans="4:5" ht="12">
      <c r="D1439" s="33"/>
      <c r="E1439" s="33"/>
    </row>
    <row r="1440" spans="4:5" ht="12">
      <c r="D1440" s="33"/>
      <c r="E1440" s="33"/>
    </row>
    <row r="1441" spans="4:5" ht="12">
      <c r="D1441" s="33"/>
      <c r="E1441" s="33"/>
    </row>
    <row r="1442" spans="4:5" ht="12">
      <c r="D1442" s="33"/>
      <c r="E1442" s="33"/>
    </row>
    <row r="1443" spans="4:5" ht="12">
      <c r="D1443" s="33"/>
      <c r="E1443" s="33"/>
    </row>
    <row r="1444" spans="4:5" ht="12">
      <c r="D1444" s="33"/>
      <c r="E1444" s="33"/>
    </row>
    <row r="1445" spans="4:5" ht="12">
      <c r="D1445" s="33"/>
      <c r="E1445" s="33"/>
    </row>
    <row r="1446" spans="4:5" ht="12">
      <c r="D1446" s="33"/>
      <c r="E1446" s="33"/>
    </row>
    <row r="1447" spans="4:5" ht="12">
      <c r="D1447" s="33"/>
      <c r="E1447" s="33"/>
    </row>
    <row r="1448" spans="4:5" ht="12">
      <c r="D1448" s="33"/>
      <c r="E1448" s="33"/>
    </row>
    <row r="1449" spans="4:5" ht="12">
      <c r="D1449" s="33"/>
      <c r="E1449" s="33"/>
    </row>
    <row r="1450" spans="4:5" ht="12">
      <c r="D1450" s="33"/>
      <c r="E1450" s="33"/>
    </row>
    <row r="1451" spans="4:5" ht="12">
      <c r="D1451" s="33"/>
      <c r="E1451" s="33"/>
    </row>
    <row r="1452" spans="4:5" ht="12">
      <c r="D1452" s="33"/>
      <c r="E1452" s="33"/>
    </row>
    <row r="1453" spans="4:5" ht="12">
      <c r="D1453" s="33"/>
      <c r="E1453" s="33"/>
    </row>
    <row r="1454" spans="4:5" ht="12">
      <c r="D1454" s="33"/>
      <c r="E1454" s="33"/>
    </row>
    <row r="1455" spans="4:5" ht="12">
      <c r="D1455" s="33"/>
      <c r="E1455" s="33"/>
    </row>
    <row r="1456" spans="4:5" ht="12">
      <c r="D1456" s="33"/>
      <c r="E1456" s="33"/>
    </row>
    <row r="1457" spans="4:5" ht="12">
      <c r="D1457" s="33"/>
      <c r="E1457" s="33"/>
    </row>
    <row r="1458" spans="4:5" ht="12">
      <c r="D1458" s="33"/>
      <c r="E1458" s="33"/>
    </row>
    <row r="1459" spans="4:5" ht="12">
      <c r="D1459" s="33"/>
      <c r="E1459" s="33"/>
    </row>
    <row r="1460" spans="4:5" ht="12">
      <c r="D1460" s="33"/>
      <c r="E1460" s="33"/>
    </row>
    <row r="1461" spans="4:5" ht="12">
      <c r="D1461" s="33"/>
      <c r="E1461" s="33"/>
    </row>
    <row r="1462" spans="4:5" ht="12">
      <c r="D1462" s="33"/>
      <c r="E1462" s="33"/>
    </row>
    <row r="1463" spans="4:5" ht="12">
      <c r="D1463" s="33"/>
      <c r="E1463" s="33"/>
    </row>
    <row r="1464" spans="4:5" ht="12">
      <c r="D1464" s="33"/>
      <c r="E1464" s="33"/>
    </row>
    <row r="1465" spans="4:5" ht="12">
      <c r="D1465" s="33"/>
      <c r="E1465" s="33"/>
    </row>
    <row r="1466" spans="4:5" ht="12">
      <c r="D1466" s="33"/>
      <c r="E1466" s="33"/>
    </row>
    <row r="1467" spans="4:5" ht="12">
      <c r="D1467" s="33"/>
      <c r="E1467" s="33"/>
    </row>
    <row r="1468" spans="4:5" ht="12">
      <c r="D1468" s="33"/>
      <c r="E1468" s="33"/>
    </row>
    <row r="1469" spans="4:5" ht="12">
      <c r="D1469" s="33"/>
      <c r="E1469" s="33"/>
    </row>
    <row r="1470" spans="4:5" ht="12">
      <c r="D1470" s="33"/>
      <c r="E1470" s="33"/>
    </row>
    <row r="1471" spans="4:5" ht="12">
      <c r="D1471" s="33"/>
      <c r="E1471" s="33"/>
    </row>
    <row r="1472" spans="4:5" ht="12">
      <c r="D1472" s="33"/>
      <c r="E1472" s="33"/>
    </row>
    <row r="1473" spans="4:5" ht="12">
      <c r="D1473" s="33"/>
      <c r="E1473" s="33"/>
    </row>
    <row r="1474" spans="4:5" ht="12">
      <c r="D1474" s="33"/>
      <c r="E1474" s="33"/>
    </row>
    <row r="1475" spans="4:5" ht="12">
      <c r="D1475" s="33"/>
      <c r="E1475" s="33"/>
    </row>
    <row r="1476" spans="4:5" ht="12">
      <c r="D1476" s="33"/>
      <c r="E1476" s="33"/>
    </row>
    <row r="1477" spans="4:5" ht="12">
      <c r="D1477" s="33"/>
      <c r="E1477" s="33"/>
    </row>
    <row r="1478" spans="4:5" ht="12">
      <c r="D1478" s="33"/>
      <c r="E1478" s="33"/>
    </row>
    <row r="1479" spans="4:5" ht="12">
      <c r="D1479" s="33"/>
      <c r="E1479" s="33"/>
    </row>
    <row r="1480" spans="4:5" ht="12">
      <c r="D1480" s="33"/>
      <c r="E1480" s="33"/>
    </row>
    <row r="1481" spans="4:5" ht="12">
      <c r="D1481" s="33"/>
      <c r="E1481" s="33"/>
    </row>
    <row r="1482" spans="4:5" ht="12">
      <c r="D1482" s="33"/>
      <c r="E1482" s="33"/>
    </row>
    <row r="1483" spans="4:5" ht="12">
      <c r="D1483" s="33"/>
      <c r="E1483" s="33"/>
    </row>
    <row r="1484" spans="4:5" ht="12">
      <c r="D1484" s="33"/>
      <c r="E1484" s="33"/>
    </row>
    <row r="1485" spans="4:5" ht="12">
      <c r="D1485" s="33"/>
      <c r="E1485" s="33"/>
    </row>
    <row r="1486" spans="4:5" ht="12">
      <c r="D1486" s="33"/>
      <c r="E1486" s="33"/>
    </row>
    <row r="1487" spans="4:5" ht="12">
      <c r="D1487" s="33"/>
      <c r="E1487" s="33"/>
    </row>
    <row r="1488" spans="4:5" ht="12">
      <c r="D1488" s="33"/>
      <c r="E1488" s="33"/>
    </row>
    <row r="1489" spans="4:5" ht="12">
      <c r="D1489" s="33"/>
      <c r="E1489" s="33"/>
    </row>
    <row r="1490" spans="4:5" ht="12">
      <c r="D1490" s="33"/>
      <c r="E1490" s="33"/>
    </row>
    <row r="1491" spans="4:5" ht="12">
      <c r="D1491" s="33"/>
      <c r="E1491" s="33"/>
    </row>
    <row r="1492" spans="4:5" ht="12">
      <c r="D1492" s="33"/>
      <c r="E1492" s="33"/>
    </row>
    <row r="1493" spans="4:5" ht="12">
      <c r="D1493" s="33"/>
      <c r="E1493" s="33"/>
    </row>
    <row r="1494" spans="4:5" ht="12">
      <c r="D1494" s="33"/>
      <c r="E1494" s="33"/>
    </row>
    <row r="1495" spans="4:5" ht="12">
      <c r="D1495" s="33"/>
      <c r="E1495" s="33"/>
    </row>
    <row r="1496" spans="4:5" ht="12">
      <c r="D1496" s="33"/>
      <c r="E1496" s="33"/>
    </row>
    <row r="1497" spans="4:5" ht="12">
      <c r="D1497" s="33"/>
      <c r="E1497" s="33"/>
    </row>
    <row r="1498" spans="4:5" ht="12">
      <c r="D1498" s="33"/>
      <c r="E1498" s="33"/>
    </row>
    <row r="1499" spans="4:5" ht="12">
      <c r="D1499" s="33"/>
      <c r="E1499" s="33"/>
    </row>
    <row r="1500" spans="4:5" ht="12">
      <c r="D1500" s="33"/>
      <c r="E1500" s="33"/>
    </row>
    <row r="1501" spans="4:5" ht="12">
      <c r="D1501" s="33"/>
      <c r="E1501" s="33"/>
    </row>
    <row r="1502" spans="4:5" ht="12">
      <c r="D1502" s="33"/>
      <c r="E1502" s="33"/>
    </row>
    <row r="1503" spans="4:5" ht="12">
      <c r="D1503" s="33"/>
      <c r="E1503" s="33"/>
    </row>
    <row r="1504" spans="4:5" ht="12">
      <c r="D1504" s="33"/>
      <c r="E1504" s="33"/>
    </row>
    <row r="1505" spans="4:5" ht="12">
      <c r="D1505" s="33"/>
      <c r="E1505" s="33"/>
    </row>
    <row r="1506" spans="4:5" ht="12">
      <c r="D1506" s="33"/>
      <c r="E1506" s="33"/>
    </row>
    <row r="1507" spans="4:5" ht="12">
      <c r="D1507" s="33"/>
      <c r="E1507" s="33"/>
    </row>
    <row r="1508" spans="4:5" ht="12">
      <c r="D1508" s="33"/>
      <c r="E1508" s="33"/>
    </row>
    <row r="1509" spans="4:5" ht="12">
      <c r="D1509" s="33"/>
      <c r="E1509" s="33"/>
    </row>
    <row r="1510" spans="4:5" ht="12">
      <c r="D1510" s="33"/>
      <c r="E1510" s="33"/>
    </row>
    <row r="1511" spans="4:5" ht="12">
      <c r="D1511" s="33"/>
      <c r="E1511" s="33"/>
    </row>
    <row r="1512" spans="4:5" ht="12">
      <c r="D1512" s="33"/>
      <c r="E1512" s="33"/>
    </row>
    <row r="1513" spans="4:5" ht="12">
      <c r="D1513" s="33"/>
      <c r="E1513" s="33"/>
    </row>
    <row r="1514" spans="4:5" ht="12">
      <c r="D1514" s="33"/>
      <c r="E1514" s="33"/>
    </row>
    <row r="1515" spans="4:5" ht="12">
      <c r="D1515" s="33"/>
      <c r="E1515" s="33"/>
    </row>
    <row r="1516" spans="4:5" ht="12">
      <c r="D1516" s="33"/>
      <c r="E1516" s="33"/>
    </row>
    <row r="1517" spans="4:5" ht="12">
      <c r="D1517" s="33"/>
      <c r="E1517" s="33"/>
    </row>
    <row r="1518" spans="4:5" ht="12">
      <c r="D1518" s="33"/>
      <c r="E1518" s="33"/>
    </row>
    <row r="1519" spans="4:5" ht="12">
      <c r="D1519" s="33"/>
      <c r="E1519" s="33"/>
    </row>
    <row r="1520" spans="4:5" ht="12">
      <c r="D1520" s="33"/>
      <c r="E1520" s="33"/>
    </row>
    <row r="1521" spans="4:5" ht="12">
      <c r="D1521" s="33"/>
      <c r="E1521" s="33"/>
    </row>
    <row r="1522" spans="4:5" ht="12">
      <c r="D1522" s="33"/>
      <c r="E1522" s="33"/>
    </row>
    <row r="1523" spans="4:5" ht="12">
      <c r="D1523" s="33"/>
      <c r="E1523" s="33"/>
    </row>
    <row r="1524" spans="4:5" ht="12">
      <c r="D1524" s="33"/>
      <c r="E1524" s="33"/>
    </row>
    <row r="1525" spans="4:5" ht="12">
      <c r="D1525" s="33"/>
      <c r="E1525" s="33"/>
    </row>
    <row r="1526" spans="4:5" ht="12">
      <c r="D1526" s="33"/>
      <c r="E1526" s="33"/>
    </row>
    <row r="1527" spans="4:5" ht="12">
      <c r="D1527" s="33"/>
      <c r="E1527" s="33"/>
    </row>
    <row r="1528" spans="4:5" ht="12">
      <c r="D1528" s="33"/>
      <c r="E1528" s="33"/>
    </row>
    <row r="1529" spans="4:5" ht="12">
      <c r="D1529" s="33"/>
      <c r="E1529" s="33"/>
    </row>
    <row r="1530" spans="4:5" ht="12">
      <c r="D1530" s="33"/>
      <c r="E1530" s="33"/>
    </row>
    <row r="1531" spans="4:5" ht="12">
      <c r="D1531" s="33"/>
      <c r="E1531" s="33"/>
    </row>
    <row r="1532" spans="4:5" ht="12">
      <c r="D1532" s="33"/>
      <c r="E1532" s="33"/>
    </row>
    <row r="1533" spans="4:5" ht="12">
      <c r="D1533" s="33"/>
      <c r="E1533" s="33"/>
    </row>
    <row r="1534" spans="4:5" ht="12">
      <c r="D1534" s="33"/>
      <c r="E1534" s="33"/>
    </row>
    <row r="1535" spans="4:5" ht="12">
      <c r="D1535" s="33"/>
      <c r="E1535" s="33"/>
    </row>
    <row r="1536" spans="4:5" ht="12">
      <c r="D1536" s="33"/>
      <c r="E1536" s="33"/>
    </row>
    <row r="1537" spans="4:5" ht="12">
      <c r="D1537" s="33"/>
      <c r="E1537" s="33"/>
    </row>
    <row r="1538" spans="4:5" ht="12">
      <c r="D1538" s="33"/>
      <c r="E1538" s="33"/>
    </row>
    <row r="1539" spans="4:5" ht="12">
      <c r="D1539" s="33"/>
      <c r="E1539" s="33"/>
    </row>
    <row r="1540" spans="4:5" ht="12">
      <c r="D1540" s="33"/>
      <c r="E1540" s="33"/>
    </row>
    <row r="1541" spans="4:5" ht="12">
      <c r="D1541" s="33"/>
      <c r="E1541" s="33"/>
    </row>
    <row r="1542" spans="4:5" ht="12">
      <c r="D1542" s="33"/>
      <c r="E1542" s="33"/>
    </row>
    <row r="1543" spans="4:5" ht="12">
      <c r="D1543" s="33"/>
      <c r="E1543" s="33"/>
    </row>
    <row r="1544" spans="4:5" ht="12">
      <c r="D1544" s="33"/>
      <c r="E1544" s="33"/>
    </row>
    <row r="1545" spans="4:5" ht="12">
      <c r="D1545" s="33"/>
      <c r="E1545" s="33"/>
    </row>
    <row r="1546" spans="4:5" ht="12">
      <c r="D1546" s="33"/>
      <c r="E1546" s="33"/>
    </row>
    <row r="1547" spans="4:5" ht="12">
      <c r="D1547" s="33"/>
      <c r="E1547" s="33"/>
    </row>
    <row r="1548" spans="4:5" ht="12">
      <c r="D1548" s="33"/>
      <c r="E1548" s="33"/>
    </row>
    <row r="1549" spans="4:5" ht="12">
      <c r="D1549" s="33"/>
      <c r="E1549" s="33"/>
    </row>
    <row r="1550" spans="4:5" ht="12">
      <c r="D1550" s="33"/>
      <c r="E1550" s="33"/>
    </row>
    <row r="1551" spans="4:5" ht="12">
      <c r="D1551" s="33"/>
      <c r="E1551" s="33"/>
    </row>
    <row r="1552" spans="4:5" ht="12">
      <c r="D1552" s="33"/>
      <c r="E1552" s="33"/>
    </row>
    <row r="1553" spans="4:5" ht="12">
      <c r="D1553" s="33"/>
      <c r="E1553" s="33"/>
    </row>
    <row r="1554" spans="4:5" ht="12">
      <c r="D1554" s="33"/>
      <c r="E1554" s="33"/>
    </row>
    <row r="1555" spans="4:5" ht="12">
      <c r="D1555" s="33"/>
      <c r="E1555" s="33"/>
    </row>
    <row r="1556" spans="4:5" ht="12">
      <c r="D1556" s="33"/>
      <c r="E1556" s="33"/>
    </row>
    <row r="1557" spans="4:5" ht="12">
      <c r="D1557" s="33"/>
      <c r="E1557" s="33"/>
    </row>
    <row r="1558" spans="4:5" ht="12">
      <c r="D1558" s="33"/>
      <c r="E1558" s="33"/>
    </row>
    <row r="1559" spans="4:5" ht="12">
      <c r="D1559" s="33"/>
      <c r="E1559" s="33"/>
    </row>
    <row r="1560" spans="4:5" ht="12">
      <c r="D1560" s="33"/>
      <c r="E1560" s="33"/>
    </row>
    <row r="1561" spans="4:5" ht="12">
      <c r="D1561" s="33"/>
      <c r="E1561" s="33"/>
    </row>
    <row r="1562" spans="4:5" ht="12">
      <c r="D1562" s="33"/>
      <c r="E1562" s="33"/>
    </row>
    <row r="1563" spans="4:5" ht="12">
      <c r="D1563" s="33"/>
      <c r="E1563" s="33"/>
    </row>
    <row r="1564" spans="4:5" ht="12">
      <c r="D1564" s="33"/>
      <c r="E1564" s="33"/>
    </row>
    <row r="1565" spans="4:5" ht="12">
      <c r="D1565" s="33"/>
      <c r="E1565" s="33"/>
    </row>
    <row r="1566" spans="4:5" ht="12">
      <c r="D1566" s="33"/>
      <c r="E1566" s="33"/>
    </row>
    <row r="1567" spans="4:5" ht="12">
      <c r="D1567" s="33"/>
      <c r="E1567" s="33"/>
    </row>
    <row r="1568" spans="4:5" ht="12">
      <c r="D1568" s="33"/>
      <c r="E1568" s="33"/>
    </row>
    <row r="1569" spans="4:5" ht="12">
      <c r="D1569" s="33"/>
      <c r="E1569" s="33"/>
    </row>
    <row r="1570" spans="4:5" ht="12">
      <c r="D1570" s="33"/>
      <c r="E1570" s="33"/>
    </row>
    <row r="1571" spans="4:5" ht="12">
      <c r="D1571" s="33"/>
      <c r="E1571" s="33"/>
    </row>
    <row r="1572" spans="4:5" ht="12">
      <c r="D1572" s="33"/>
      <c r="E1572" s="33"/>
    </row>
    <row r="1573" spans="4:5" ht="12">
      <c r="D1573" s="33"/>
      <c r="E1573" s="33"/>
    </row>
    <row r="1574" spans="4:5" ht="12">
      <c r="D1574" s="33"/>
      <c r="E1574" s="33"/>
    </row>
    <row r="1575" spans="4:5" ht="12">
      <c r="D1575" s="33"/>
      <c r="E1575" s="33"/>
    </row>
    <row r="1576" spans="4:5" ht="12">
      <c r="D1576" s="33"/>
      <c r="E1576" s="33"/>
    </row>
    <row r="1577" spans="4:5" ht="12">
      <c r="D1577" s="33"/>
      <c r="E1577" s="33"/>
    </row>
    <row r="1578" spans="4:5" ht="12">
      <c r="D1578" s="33"/>
      <c r="E1578" s="33"/>
    </row>
    <row r="1579" spans="4:5" ht="12">
      <c r="D1579" s="33"/>
      <c r="E1579" s="33"/>
    </row>
    <row r="1580" spans="4:5" ht="12">
      <c r="D1580" s="33"/>
      <c r="E1580" s="33"/>
    </row>
    <row r="1581" spans="4:5" ht="12">
      <c r="D1581" s="33"/>
      <c r="E1581" s="33"/>
    </row>
    <row r="1582" spans="4:5" ht="12">
      <c r="D1582" s="33"/>
      <c r="E1582" s="33"/>
    </row>
    <row r="1583" spans="4:5" ht="12">
      <c r="D1583" s="33"/>
      <c r="E1583" s="33"/>
    </row>
    <row r="1584" spans="4:5" ht="12">
      <c r="D1584" s="33"/>
      <c r="E1584" s="33"/>
    </row>
    <row r="1585" spans="4:5" ht="12">
      <c r="D1585" s="33"/>
      <c r="E1585" s="33"/>
    </row>
    <row r="1586" spans="4:5" ht="12">
      <c r="D1586" s="33"/>
      <c r="E1586" s="33"/>
    </row>
    <row r="1587" spans="4:5" ht="12">
      <c r="D1587" s="33"/>
      <c r="E1587" s="33"/>
    </row>
    <row r="1588" spans="4:5" ht="12">
      <c r="D1588" s="33"/>
      <c r="E1588" s="33"/>
    </row>
    <row r="1589" spans="4:5" ht="12">
      <c r="D1589" s="33"/>
      <c r="E1589" s="33"/>
    </row>
    <row r="1590" spans="4:5" ht="12">
      <c r="D1590" s="33"/>
      <c r="E1590" s="33"/>
    </row>
    <row r="1591" spans="4:5" ht="12">
      <c r="D1591" s="33"/>
      <c r="E1591" s="33"/>
    </row>
    <row r="1592" spans="4:5" ht="12">
      <c r="D1592" s="33"/>
      <c r="E1592" s="33"/>
    </row>
    <row r="1593" spans="4:5" ht="12">
      <c r="D1593" s="33"/>
      <c r="E1593" s="33"/>
    </row>
    <row r="1594" spans="4:5" ht="12">
      <c r="D1594" s="33"/>
      <c r="E1594" s="33"/>
    </row>
    <row r="1595" spans="4:5" ht="12">
      <c r="D1595" s="33"/>
      <c r="E1595" s="33"/>
    </row>
    <row r="1596" spans="4:5" ht="12">
      <c r="D1596" s="33"/>
      <c r="E1596" s="33"/>
    </row>
    <row r="1597" spans="4:5" ht="12">
      <c r="D1597" s="33"/>
      <c r="E1597" s="33"/>
    </row>
    <row r="1598" spans="4:5" ht="12">
      <c r="D1598" s="33"/>
      <c r="E1598" s="33"/>
    </row>
    <row r="1599" spans="4:5" ht="12">
      <c r="D1599" s="33"/>
      <c r="E1599" s="33"/>
    </row>
    <row r="1600" spans="4:5" ht="12">
      <c r="D1600" s="33"/>
      <c r="E1600" s="33"/>
    </row>
    <row r="1601" spans="4:5" ht="12">
      <c r="D1601" s="33"/>
      <c r="E1601" s="33"/>
    </row>
    <row r="1602" spans="4:5" ht="12">
      <c r="D1602" s="33"/>
      <c r="E1602" s="33"/>
    </row>
    <row r="1603" spans="4:5" ht="12">
      <c r="D1603" s="33"/>
      <c r="E1603" s="33"/>
    </row>
    <row r="1604" spans="4:5" ht="12">
      <c r="D1604" s="33"/>
      <c r="E1604" s="33"/>
    </row>
    <row r="1605" spans="4:5" ht="12">
      <c r="D1605" s="33"/>
      <c r="E1605" s="33"/>
    </row>
    <row r="1606" spans="4:5" ht="12">
      <c r="D1606" s="33"/>
      <c r="E1606" s="33"/>
    </row>
    <row r="1607" spans="4:5" ht="12">
      <c r="D1607" s="33"/>
      <c r="E1607" s="33"/>
    </row>
    <row r="1608" spans="4:5" ht="12">
      <c r="D1608" s="33"/>
      <c r="E1608" s="33"/>
    </row>
    <row r="1609" spans="4:5" ht="12">
      <c r="D1609" s="33"/>
      <c r="E1609" s="33"/>
    </row>
    <row r="1610" spans="4:5" ht="12">
      <c r="D1610" s="33"/>
      <c r="E1610" s="33"/>
    </row>
    <row r="1611" spans="4:5" ht="12">
      <c r="D1611" s="33"/>
      <c r="E1611" s="33"/>
    </row>
    <row r="1612" spans="4:5" ht="12">
      <c r="D1612" s="33"/>
      <c r="E1612" s="33"/>
    </row>
    <row r="1613" spans="4:5" ht="12">
      <c r="D1613" s="33"/>
      <c r="E1613" s="33"/>
    </row>
    <row r="1614" spans="4:5" ht="12">
      <c r="D1614" s="33"/>
      <c r="E1614" s="33"/>
    </row>
    <row r="1615" spans="4:5" ht="12">
      <c r="D1615" s="33"/>
      <c r="E1615" s="33"/>
    </row>
    <row r="1616" spans="4:5" ht="12">
      <c r="D1616" s="33"/>
      <c r="E1616" s="33"/>
    </row>
    <row r="1617" spans="4:5" ht="12">
      <c r="D1617" s="33"/>
      <c r="E1617" s="33"/>
    </row>
    <row r="1618" spans="4:5" ht="12">
      <c r="D1618" s="33"/>
      <c r="E1618" s="33"/>
    </row>
    <row r="1619" spans="4:5" ht="12">
      <c r="D1619" s="33"/>
      <c r="E1619" s="33"/>
    </row>
    <row r="1620" spans="4:5" ht="12">
      <c r="D1620" s="33"/>
      <c r="E1620" s="33"/>
    </row>
    <row r="1621" spans="4:5" ht="12">
      <c r="D1621" s="33"/>
      <c r="E1621" s="33"/>
    </row>
    <row r="1622" spans="4:5" ht="12">
      <c r="D1622" s="33"/>
      <c r="E1622" s="33"/>
    </row>
    <row r="1623" spans="4:5" ht="12">
      <c r="D1623" s="33"/>
      <c r="E1623" s="33"/>
    </row>
    <row r="1624" spans="4:5" ht="12">
      <c r="D1624" s="33"/>
      <c r="E1624" s="33"/>
    </row>
    <row r="1625" spans="4:5" ht="12">
      <c r="D1625" s="33"/>
      <c r="E1625" s="33"/>
    </row>
    <row r="1626" spans="4:5" ht="12">
      <c r="D1626" s="33"/>
      <c r="E1626" s="33"/>
    </row>
    <row r="1627" spans="4:5" ht="12">
      <c r="D1627" s="33"/>
      <c r="E1627" s="33"/>
    </row>
    <row r="1628" spans="4:5" ht="12">
      <c r="D1628" s="33"/>
      <c r="E1628" s="33"/>
    </row>
    <row r="1629" spans="4:5" ht="12">
      <c r="D1629" s="33"/>
      <c r="E1629" s="33"/>
    </row>
    <row r="1630" spans="4:5" ht="12">
      <c r="D1630" s="33"/>
      <c r="E1630" s="33"/>
    </row>
    <row r="1631" spans="4:5" ht="12">
      <c r="D1631" s="33"/>
      <c r="E1631" s="33"/>
    </row>
    <row r="1632" spans="4:5" ht="12">
      <c r="D1632" s="33"/>
      <c r="E1632" s="33"/>
    </row>
    <row r="1633" spans="4:5" ht="12">
      <c r="D1633" s="33"/>
      <c r="E1633" s="33"/>
    </row>
    <row r="1634" spans="4:5" ht="12">
      <c r="D1634" s="33"/>
      <c r="E1634" s="33"/>
    </row>
    <row r="1635" spans="4:5" ht="12">
      <c r="D1635" s="33"/>
      <c r="E1635" s="33"/>
    </row>
    <row r="1636" spans="4:5" ht="12">
      <c r="D1636" s="33"/>
      <c r="E1636" s="33"/>
    </row>
    <row r="1637" spans="4:5" ht="12">
      <c r="D1637" s="33"/>
      <c r="E1637" s="33"/>
    </row>
    <row r="1638" spans="4:5" ht="12">
      <c r="D1638" s="33"/>
      <c r="E1638" s="33"/>
    </row>
    <row r="1639" spans="4:5" ht="12">
      <c r="D1639" s="33"/>
      <c r="E1639" s="33"/>
    </row>
    <row r="1640" spans="4:5" ht="12">
      <c r="D1640" s="33"/>
      <c r="E1640" s="33"/>
    </row>
    <row r="1641" spans="4:5" ht="12">
      <c r="D1641" s="33"/>
      <c r="E1641" s="33"/>
    </row>
    <row r="1642" spans="4:5" ht="12">
      <c r="D1642" s="33"/>
      <c r="E1642" s="33"/>
    </row>
    <row r="1643" spans="4:5" ht="12">
      <c r="D1643" s="33"/>
      <c r="E1643" s="33"/>
    </row>
    <row r="1644" spans="4:5" ht="12">
      <c r="D1644" s="33"/>
      <c r="E1644" s="33"/>
    </row>
    <row r="1645" spans="4:5" ht="12">
      <c r="D1645" s="33"/>
      <c r="E1645" s="33"/>
    </row>
    <row r="1646" spans="4:5" ht="12">
      <c r="D1646" s="33"/>
      <c r="E1646" s="33"/>
    </row>
    <row r="1647" spans="4:5" ht="12">
      <c r="D1647" s="33"/>
      <c r="E1647" s="33"/>
    </row>
    <row r="1648" spans="4:5" ht="12">
      <c r="D1648" s="33"/>
      <c r="E1648" s="33"/>
    </row>
    <row r="1649" spans="4:5" ht="12">
      <c r="D1649" s="33"/>
      <c r="E1649" s="33"/>
    </row>
    <row r="1650" spans="4:5" ht="12">
      <c r="D1650" s="33"/>
      <c r="E1650" s="33"/>
    </row>
    <row r="1651" spans="4:5" ht="12">
      <c r="D1651" s="33"/>
      <c r="E1651" s="33"/>
    </row>
    <row r="1652" spans="4:5" ht="12">
      <c r="D1652" s="33"/>
      <c r="E1652" s="33"/>
    </row>
    <row r="1653" spans="4:5" ht="12">
      <c r="D1653" s="33"/>
      <c r="E1653" s="33"/>
    </row>
    <row r="1654" spans="4:5" ht="12">
      <c r="D1654" s="33"/>
      <c r="E1654" s="33"/>
    </row>
    <row r="1655" spans="4:5" ht="12">
      <c r="D1655" s="33"/>
      <c r="E1655" s="33"/>
    </row>
    <row r="1656" spans="4:5" ht="12">
      <c r="D1656" s="33"/>
      <c r="E1656" s="33"/>
    </row>
    <row r="1657" spans="4:5" ht="12">
      <c r="D1657" s="33"/>
      <c r="E1657" s="33"/>
    </row>
    <row r="1658" spans="4:5" ht="12">
      <c r="D1658" s="33"/>
      <c r="E1658" s="33"/>
    </row>
    <row r="1659" spans="4:5" ht="12">
      <c r="D1659" s="33"/>
      <c r="E1659" s="33"/>
    </row>
    <row r="1660" spans="4:5" ht="12">
      <c r="D1660" s="33"/>
      <c r="E1660" s="33"/>
    </row>
    <row r="1661" spans="4:5" ht="12">
      <c r="D1661" s="33"/>
      <c r="E1661" s="33"/>
    </row>
    <row r="1662" spans="4:5" ht="12">
      <c r="D1662" s="33"/>
      <c r="E1662" s="33"/>
    </row>
    <row r="1663" spans="4:5" ht="12">
      <c r="D1663" s="33"/>
      <c r="E1663" s="33"/>
    </row>
    <row r="1664" spans="4:5" ht="12">
      <c r="D1664" s="33"/>
      <c r="E1664" s="33"/>
    </row>
    <row r="1665" spans="4:5" ht="12">
      <c r="D1665" s="33"/>
      <c r="E1665" s="33"/>
    </row>
    <row r="1666" spans="4:5" ht="12">
      <c r="D1666" s="33"/>
      <c r="E1666" s="33"/>
    </row>
    <row r="1667" spans="4:5" ht="12">
      <c r="D1667" s="33"/>
      <c r="E1667" s="33"/>
    </row>
    <row r="1668" spans="4:5" ht="12">
      <c r="D1668" s="33"/>
      <c r="E1668" s="33"/>
    </row>
    <row r="1669" spans="4:5" ht="12">
      <c r="D1669" s="33"/>
      <c r="E1669" s="33"/>
    </row>
    <row r="1670" spans="4:5" ht="12">
      <c r="D1670" s="33"/>
      <c r="E1670" s="33"/>
    </row>
    <row r="1671" spans="4:5" ht="12">
      <c r="D1671" s="33"/>
      <c r="E1671" s="33"/>
    </row>
    <row r="1672" spans="4:5" ht="12">
      <c r="D1672" s="33"/>
      <c r="E1672" s="33"/>
    </row>
    <row r="1673" spans="4:5" ht="12">
      <c r="D1673" s="33"/>
      <c r="E1673" s="33"/>
    </row>
    <row r="1674" spans="4:5" ht="12">
      <c r="D1674" s="33"/>
      <c r="E1674" s="33"/>
    </row>
    <row r="1675" spans="4:5" ht="12">
      <c r="D1675" s="33"/>
      <c r="E1675" s="33"/>
    </row>
    <row r="1676" spans="4:5" ht="12">
      <c r="D1676" s="33"/>
      <c r="E1676" s="33"/>
    </row>
    <row r="1677" spans="4:5" ht="12">
      <c r="D1677" s="33"/>
      <c r="E1677" s="33"/>
    </row>
    <row r="1678" spans="4:5" ht="12">
      <c r="D1678" s="33"/>
      <c r="E1678" s="33"/>
    </row>
    <row r="1679" spans="4:5" ht="12">
      <c r="D1679" s="33"/>
      <c r="E1679" s="33"/>
    </row>
    <row r="1680" spans="4:5" ht="12">
      <c r="D1680" s="33"/>
      <c r="E1680" s="33"/>
    </row>
    <row r="1681" spans="4:5" ht="12">
      <c r="D1681" s="33"/>
      <c r="E1681" s="33"/>
    </row>
    <row r="1682" spans="4:5" ht="12">
      <c r="D1682" s="33"/>
      <c r="E1682" s="33"/>
    </row>
    <row r="1683" spans="4:5" ht="12">
      <c r="D1683" s="33"/>
      <c r="E1683" s="33"/>
    </row>
    <row r="1684" spans="4:5" ht="12">
      <c r="D1684" s="33"/>
      <c r="E1684" s="33"/>
    </row>
    <row r="1685" spans="4:5" ht="12">
      <c r="D1685" s="33"/>
      <c r="E1685" s="33"/>
    </row>
    <row r="1686" spans="4:5" ht="12">
      <c r="D1686" s="33"/>
      <c r="E1686" s="33"/>
    </row>
    <row r="1687" spans="4:5" ht="12">
      <c r="D1687" s="33"/>
      <c r="E1687" s="33"/>
    </row>
    <row r="1688" spans="4:5" ht="12">
      <c r="D1688" s="33"/>
      <c r="E1688" s="33"/>
    </row>
    <row r="1689" spans="4:5" ht="12">
      <c r="D1689" s="33"/>
      <c r="E1689" s="33"/>
    </row>
    <row r="1690" spans="4:5" ht="12">
      <c r="D1690" s="33"/>
      <c r="E1690" s="33"/>
    </row>
    <row r="1691" spans="4:5" ht="12">
      <c r="D1691" s="33"/>
      <c r="E1691" s="33"/>
    </row>
    <row r="1692" spans="4:5" ht="12">
      <c r="D1692" s="33"/>
      <c r="E1692" s="33"/>
    </row>
    <row r="1693" spans="4:5" ht="12">
      <c r="D1693" s="33"/>
      <c r="E1693" s="33"/>
    </row>
    <row r="1694" spans="4:5" ht="12">
      <c r="D1694" s="33"/>
      <c r="E1694" s="33"/>
    </row>
    <row r="1695" spans="4:5" ht="12">
      <c r="D1695" s="33"/>
      <c r="E1695" s="33"/>
    </row>
    <row r="1696" spans="4:5" ht="12">
      <c r="D1696" s="33"/>
      <c r="E1696" s="33"/>
    </row>
    <row r="1697" spans="4:5" ht="12">
      <c r="D1697" s="33"/>
      <c r="E1697" s="33"/>
    </row>
    <row r="1698" spans="4:5" ht="12">
      <c r="D1698" s="33"/>
      <c r="E1698" s="33"/>
    </row>
    <row r="1699" spans="4:5" ht="12">
      <c r="D1699" s="33"/>
      <c r="E1699" s="33"/>
    </row>
    <row r="1700" spans="4:5" ht="12">
      <c r="D1700" s="33"/>
      <c r="E1700" s="33"/>
    </row>
    <row r="1701" spans="4:5" ht="12">
      <c r="D1701" s="33"/>
      <c r="E1701" s="33"/>
    </row>
    <row r="1702" spans="4:5" ht="12">
      <c r="D1702" s="33"/>
      <c r="E1702" s="33"/>
    </row>
    <row r="1703" spans="4:5" ht="12">
      <c r="D1703" s="33"/>
      <c r="E1703" s="33"/>
    </row>
    <row r="1704" spans="4:5" ht="12">
      <c r="D1704" s="33"/>
      <c r="E1704" s="33"/>
    </row>
    <row r="1705" spans="4:5" ht="12">
      <c r="D1705" s="33"/>
      <c r="E1705" s="33"/>
    </row>
    <row r="1706" spans="4:5" ht="12">
      <c r="D1706" s="33"/>
      <c r="E1706" s="33"/>
    </row>
    <row r="1707" spans="4:5" ht="12">
      <c r="D1707" s="33"/>
      <c r="E1707" s="33"/>
    </row>
    <row r="1708" spans="4:5" ht="12">
      <c r="D1708" s="33"/>
      <c r="E1708" s="33"/>
    </row>
    <row r="1709" spans="4:5" ht="12">
      <c r="D1709" s="33"/>
      <c r="E1709" s="33"/>
    </row>
    <row r="1710" spans="4:5" ht="12">
      <c r="D1710" s="33"/>
      <c r="E1710" s="33"/>
    </row>
    <row r="1711" spans="4:5" ht="12">
      <c r="D1711" s="33"/>
      <c r="E1711" s="33"/>
    </row>
    <row r="1712" spans="4:5" ht="12">
      <c r="D1712" s="33"/>
      <c r="E1712" s="33"/>
    </row>
    <row r="1713" spans="4:5" ht="12">
      <c r="D1713" s="33"/>
      <c r="E1713" s="33"/>
    </row>
    <row r="1714" spans="4:5" ht="12">
      <c r="D1714" s="33"/>
      <c r="E1714" s="33"/>
    </row>
    <row r="1715" spans="4:5" ht="12">
      <c r="D1715" s="33"/>
      <c r="E1715" s="33"/>
    </row>
    <row r="1716" spans="4:5" ht="12">
      <c r="D1716" s="33"/>
      <c r="E1716" s="33"/>
    </row>
    <row r="1717" spans="4:5" ht="12">
      <c r="D1717" s="33"/>
      <c r="E1717" s="33"/>
    </row>
    <row r="1718" spans="4:5" ht="12">
      <c r="D1718" s="33"/>
      <c r="E1718" s="33"/>
    </row>
    <row r="1719" spans="4:5" ht="12">
      <c r="D1719" s="33"/>
      <c r="E1719" s="33"/>
    </row>
    <row r="1720" spans="4:5" ht="12">
      <c r="D1720" s="33"/>
      <c r="E1720" s="33"/>
    </row>
    <row r="1721" spans="4:5" ht="12">
      <c r="D1721" s="33"/>
      <c r="E1721" s="33"/>
    </row>
    <row r="1722" spans="4:5" ht="12">
      <c r="D1722" s="33"/>
      <c r="E1722" s="33"/>
    </row>
    <row r="1723" spans="4:5" ht="12">
      <c r="D1723" s="33"/>
      <c r="E1723" s="33"/>
    </row>
    <row r="1724" spans="4:5" ht="12">
      <c r="D1724" s="33"/>
      <c r="E1724" s="33"/>
    </row>
    <row r="1725" spans="4:5" ht="12">
      <c r="D1725" s="33"/>
      <c r="E1725" s="33"/>
    </row>
    <row r="1726" spans="4:5" ht="12">
      <c r="D1726" s="33"/>
      <c r="E1726" s="33"/>
    </row>
    <row r="1727" spans="4:5" ht="12">
      <c r="D1727" s="33"/>
      <c r="E1727" s="33"/>
    </row>
    <row r="1728" spans="4:5" ht="12">
      <c r="D1728" s="33"/>
      <c r="E1728" s="33"/>
    </row>
    <row r="1729" spans="4:5" ht="12">
      <c r="D1729" s="33"/>
      <c r="E1729" s="33"/>
    </row>
    <row r="1730" spans="4:5" ht="12">
      <c r="D1730" s="33"/>
      <c r="E1730" s="33"/>
    </row>
    <row r="1731" spans="4:5" ht="12">
      <c r="D1731" s="33"/>
      <c r="E1731" s="33"/>
    </row>
    <row r="1732" spans="4:5" ht="12">
      <c r="D1732" s="33"/>
      <c r="E1732" s="33"/>
    </row>
    <row r="1733" spans="4:5" ht="12">
      <c r="D1733" s="33"/>
      <c r="E1733" s="33"/>
    </row>
    <row r="1734" spans="4:5" ht="12">
      <c r="D1734" s="33"/>
      <c r="E1734" s="33"/>
    </row>
    <row r="1735" spans="4:5" ht="12">
      <c r="D1735" s="33"/>
      <c r="E1735" s="33"/>
    </row>
    <row r="1736" spans="4:5" ht="12">
      <c r="D1736" s="33"/>
      <c r="E1736" s="33"/>
    </row>
    <row r="1737" spans="4:5" ht="12">
      <c r="D1737" s="33"/>
      <c r="E1737" s="33"/>
    </row>
    <row r="1738" spans="4:5" ht="12">
      <c r="D1738" s="33"/>
      <c r="E1738" s="33"/>
    </row>
    <row r="1739" spans="4:5" ht="12">
      <c r="D1739" s="33"/>
      <c r="E1739" s="33"/>
    </row>
    <row r="1740" spans="4:5" ht="12">
      <c r="D1740" s="33"/>
      <c r="E1740" s="33"/>
    </row>
    <row r="1741" spans="4:5" ht="12">
      <c r="D1741" s="33"/>
      <c r="E1741" s="33"/>
    </row>
    <row r="1742" spans="4:5" ht="12">
      <c r="D1742" s="33"/>
      <c r="E1742" s="33"/>
    </row>
    <row r="1743" spans="4:5" ht="12">
      <c r="D1743" s="33"/>
      <c r="E1743" s="33"/>
    </row>
    <row r="1744" spans="4:5" ht="12">
      <c r="D1744" s="33"/>
      <c r="E1744" s="33"/>
    </row>
    <row r="1745" spans="4:5" ht="12">
      <c r="D1745" s="33"/>
      <c r="E1745" s="33"/>
    </row>
    <row r="1746" spans="4:5" ht="12">
      <c r="D1746" s="33"/>
      <c r="E1746" s="33"/>
    </row>
    <row r="1747" spans="4:5" ht="12">
      <c r="D1747" s="33"/>
      <c r="E1747" s="33"/>
    </row>
    <row r="1748" spans="4:5" ht="12">
      <c r="D1748" s="33"/>
      <c r="E1748" s="33"/>
    </row>
    <row r="1749" spans="4:5" ht="12">
      <c r="D1749" s="33"/>
      <c r="E1749" s="33"/>
    </row>
    <row r="1750" spans="4:5" ht="12">
      <c r="D1750" s="33"/>
      <c r="E1750" s="33"/>
    </row>
    <row r="1751" spans="4:5" ht="12">
      <c r="D1751" s="33"/>
      <c r="E1751" s="33"/>
    </row>
    <row r="1752" spans="4:5" ht="12">
      <c r="D1752" s="33"/>
      <c r="E1752" s="33"/>
    </row>
    <row r="1753" spans="4:5" ht="12">
      <c r="D1753" s="33"/>
      <c r="E1753" s="33"/>
    </row>
    <row r="1754" spans="4:5" ht="12">
      <c r="D1754" s="33"/>
      <c r="E1754" s="33"/>
    </row>
    <row r="1755" spans="4:5" ht="12">
      <c r="D1755" s="33"/>
      <c r="E1755" s="33"/>
    </row>
    <row r="1756" spans="4:5" ht="12">
      <c r="D1756" s="33"/>
      <c r="E1756" s="33"/>
    </row>
    <row r="1757" spans="4:5" ht="12">
      <c r="D1757" s="33"/>
      <c r="E1757" s="33"/>
    </row>
    <row r="1758" spans="4:5" ht="12">
      <c r="D1758" s="33"/>
      <c r="E1758" s="33"/>
    </row>
    <row r="1759" spans="4:5" ht="12">
      <c r="D1759" s="33"/>
      <c r="E1759" s="33"/>
    </row>
    <row r="1760" spans="4:5" ht="12">
      <c r="D1760" s="33"/>
      <c r="E1760" s="33"/>
    </row>
    <row r="1761" spans="4:5" ht="12">
      <c r="D1761" s="33"/>
      <c r="E1761" s="33"/>
    </row>
    <row r="1762" spans="4:5" ht="12">
      <c r="D1762" s="33"/>
      <c r="E1762" s="33"/>
    </row>
    <row r="1763" spans="4:5" ht="12">
      <c r="D1763" s="33"/>
      <c r="E1763" s="33"/>
    </row>
    <row r="1764" spans="4:5" ht="12">
      <c r="D1764" s="33"/>
      <c r="E1764" s="33"/>
    </row>
    <row r="1765" spans="4:5" ht="12">
      <c r="D1765" s="33"/>
      <c r="E1765" s="33"/>
    </row>
    <row r="1766" spans="4:5" ht="12">
      <c r="D1766" s="33"/>
      <c r="E1766" s="33"/>
    </row>
    <row r="1767" spans="4:5" ht="12">
      <c r="D1767" s="33"/>
      <c r="E1767" s="33"/>
    </row>
    <row r="1768" spans="4:5" ht="12">
      <c r="D1768" s="33"/>
      <c r="E1768" s="33"/>
    </row>
    <row r="1769" spans="4:5" ht="12">
      <c r="D1769" s="33"/>
      <c r="E1769" s="33"/>
    </row>
    <row r="1770" spans="4:5" ht="12">
      <c r="D1770" s="33"/>
      <c r="E1770" s="33"/>
    </row>
    <row r="1771" spans="4:5" ht="12">
      <c r="D1771" s="33"/>
      <c r="E1771" s="33"/>
    </row>
    <row r="1772" spans="4:5" ht="12">
      <c r="D1772" s="33"/>
      <c r="E1772" s="33"/>
    </row>
    <row r="1773" spans="4:5" ht="12">
      <c r="D1773" s="33"/>
      <c r="E1773" s="33"/>
    </row>
    <row r="1774" spans="4:5" ht="12">
      <c r="D1774" s="33"/>
      <c r="E1774" s="33"/>
    </row>
    <row r="1775" spans="4:5" ht="12">
      <c r="D1775" s="33"/>
      <c r="E1775" s="33"/>
    </row>
    <row r="1776" spans="4:5" ht="12">
      <c r="D1776" s="33"/>
      <c r="E1776" s="33"/>
    </row>
    <row r="1777" spans="4:5" ht="12">
      <c r="D1777" s="33"/>
      <c r="E1777" s="33"/>
    </row>
    <row r="1778" spans="4:5" ht="12">
      <c r="D1778" s="33"/>
      <c r="E1778" s="33"/>
    </row>
    <row r="1779" spans="4:5" ht="12">
      <c r="D1779" s="33"/>
      <c r="E1779" s="33"/>
    </row>
    <row r="1780" spans="4:5" ht="12">
      <c r="D1780" s="33"/>
      <c r="E1780" s="33"/>
    </row>
    <row r="1781" spans="4:5" ht="12">
      <c r="D1781" s="33"/>
      <c r="E1781" s="33"/>
    </row>
    <row r="1782" spans="4:5" ht="12">
      <c r="D1782" s="33"/>
      <c r="E1782" s="33"/>
    </row>
    <row r="1783" spans="4:5" ht="12">
      <c r="D1783" s="33"/>
      <c r="E1783" s="33"/>
    </row>
    <row r="1784" spans="4:5" ht="12">
      <c r="D1784" s="33"/>
      <c r="E1784" s="33"/>
    </row>
    <row r="1785" spans="4:5" ht="12">
      <c r="D1785" s="33"/>
      <c r="E1785" s="33"/>
    </row>
    <row r="1786" spans="4:5" ht="12">
      <c r="D1786" s="33"/>
      <c r="E1786" s="33"/>
    </row>
    <row r="1787" spans="4:5" ht="12">
      <c r="D1787" s="33"/>
      <c r="E1787" s="33"/>
    </row>
    <row r="1788" spans="4:5" ht="12">
      <c r="D1788" s="33"/>
      <c r="E1788" s="33"/>
    </row>
    <row r="1789" spans="4:5" ht="12">
      <c r="D1789" s="33"/>
      <c r="E1789" s="33"/>
    </row>
    <row r="1790" spans="4:5" ht="12">
      <c r="D1790" s="33"/>
      <c r="E1790" s="33"/>
    </row>
    <row r="1791" spans="4:5" ht="12">
      <c r="D1791" s="33"/>
      <c r="E1791" s="33"/>
    </row>
    <row r="1792" spans="4:5" ht="12">
      <c r="D1792" s="33"/>
      <c r="E1792" s="33"/>
    </row>
    <row r="1793" spans="4:5" ht="12">
      <c r="D1793" s="33"/>
      <c r="E1793" s="33"/>
    </row>
    <row r="1794" spans="4:5" ht="12">
      <c r="D1794" s="33"/>
      <c r="E1794" s="33"/>
    </row>
    <row r="1795" spans="4:5" ht="12">
      <c r="D1795" s="33"/>
      <c r="E1795" s="33"/>
    </row>
    <row r="1796" spans="4:5" ht="12">
      <c r="D1796" s="33"/>
      <c r="E1796" s="33"/>
    </row>
    <row r="1797" spans="4:5" ht="12">
      <c r="D1797" s="33"/>
      <c r="E1797" s="33"/>
    </row>
    <row r="1798" spans="4:5" ht="12">
      <c r="D1798" s="33"/>
      <c r="E1798" s="33"/>
    </row>
    <row r="1799" spans="4:5" ht="12">
      <c r="D1799" s="33"/>
      <c r="E1799" s="33"/>
    </row>
    <row r="1800" spans="4:5" ht="12">
      <c r="D1800" s="33"/>
      <c r="E1800" s="33"/>
    </row>
    <row r="1801" spans="4:5" ht="12">
      <c r="D1801" s="33"/>
      <c r="E1801" s="33"/>
    </row>
    <row r="1802" spans="4:5" ht="12">
      <c r="D1802" s="33"/>
      <c r="E1802" s="33"/>
    </row>
    <row r="1803" spans="4:5" ht="12">
      <c r="D1803" s="33"/>
      <c r="E1803" s="33"/>
    </row>
    <row r="1804" spans="4:5" ht="12">
      <c r="D1804" s="33"/>
      <c r="E1804" s="33"/>
    </row>
    <row r="1805" spans="4:5" ht="12">
      <c r="D1805" s="33"/>
      <c r="E1805" s="33"/>
    </row>
    <row r="1806" spans="4:5" ht="12">
      <c r="D1806" s="33"/>
      <c r="E1806" s="33"/>
    </row>
    <row r="1807" spans="4:5" ht="12">
      <c r="D1807" s="33"/>
      <c r="E1807" s="33"/>
    </row>
    <row r="1808" spans="4:5" ht="12">
      <c r="D1808" s="33"/>
      <c r="E1808" s="33"/>
    </row>
    <row r="1809" spans="4:5" ht="12">
      <c r="D1809" s="33"/>
      <c r="E1809" s="33"/>
    </row>
    <row r="1810" spans="4:5" ht="12">
      <c r="D1810" s="33"/>
      <c r="E1810" s="33"/>
    </row>
    <row r="1811" spans="4:5" ht="12">
      <c r="D1811" s="33"/>
      <c r="E1811" s="33"/>
    </row>
    <row r="1812" spans="4:5" ht="12">
      <c r="D1812" s="33"/>
      <c r="E1812" s="33"/>
    </row>
    <row r="1813" spans="4:5" ht="12">
      <c r="D1813" s="33"/>
      <c r="E1813" s="33"/>
    </row>
    <row r="1814" spans="4:5" ht="12">
      <c r="D1814" s="33"/>
      <c r="E1814" s="33"/>
    </row>
    <row r="1815" spans="4:5" ht="12">
      <c r="D1815" s="33"/>
      <c r="E1815" s="33"/>
    </row>
    <row r="1816" spans="4:5" ht="12">
      <c r="D1816" s="33"/>
      <c r="E1816" s="33"/>
    </row>
    <row r="1817" spans="4:5" ht="12">
      <c r="D1817" s="33"/>
      <c r="E1817" s="33"/>
    </row>
    <row r="1818" spans="4:5" ht="12">
      <c r="D1818" s="33"/>
      <c r="E1818" s="33"/>
    </row>
    <row r="1819" spans="4:5" ht="12">
      <c r="D1819" s="33"/>
      <c r="E1819" s="33"/>
    </row>
    <row r="1820" spans="4:5" ht="12">
      <c r="D1820" s="33"/>
      <c r="E1820" s="33"/>
    </row>
    <row r="1821" spans="4:5" ht="12">
      <c r="D1821" s="33"/>
      <c r="E1821" s="33"/>
    </row>
    <row r="1822" spans="4:5" ht="12">
      <c r="D1822" s="33"/>
      <c r="E1822" s="33"/>
    </row>
    <row r="1823" spans="4:5" ht="12">
      <c r="D1823" s="33"/>
      <c r="E1823" s="33"/>
    </row>
    <row r="1824" spans="4:5" ht="12">
      <c r="D1824" s="33"/>
      <c r="E1824" s="33"/>
    </row>
    <row r="1825" spans="4:5" ht="12">
      <c r="D1825" s="33"/>
      <c r="E1825" s="33"/>
    </row>
    <row r="1826" spans="4:5" ht="12">
      <c r="D1826" s="33"/>
      <c r="E1826" s="33"/>
    </row>
    <row r="1827" spans="4:5" ht="12">
      <c r="D1827" s="33"/>
      <c r="E1827" s="33"/>
    </row>
    <row r="1828" spans="4:5" ht="12">
      <c r="D1828" s="33"/>
      <c r="E1828" s="33"/>
    </row>
    <row r="1829" spans="4:5" ht="12">
      <c r="D1829" s="33"/>
      <c r="E1829" s="33"/>
    </row>
    <row r="1830" spans="4:5" ht="12">
      <c r="D1830" s="33"/>
      <c r="E1830" s="33"/>
    </row>
    <row r="1831" spans="4:5" ht="12">
      <c r="D1831" s="33"/>
      <c r="E1831" s="33"/>
    </row>
    <row r="1832" spans="4:5" ht="12">
      <c r="D1832" s="33"/>
      <c r="E1832" s="33"/>
    </row>
    <row r="1833" spans="4:5" ht="12">
      <c r="D1833" s="33"/>
      <c r="E1833" s="33"/>
    </row>
    <row r="1834" spans="4:5" ht="12">
      <c r="D1834" s="33"/>
      <c r="E1834" s="33"/>
    </row>
    <row r="1835" spans="4:5" ht="12">
      <c r="D1835" s="33"/>
      <c r="E1835" s="33"/>
    </row>
    <row r="1836" spans="4:5" ht="12">
      <c r="D1836" s="33"/>
      <c r="E1836" s="33"/>
    </row>
    <row r="1837" spans="4:5" ht="12">
      <c r="D1837" s="33"/>
      <c r="E1837" s="33"/>
    </row>
    <row r="1838" spans="4:5" ht="12">
      <c r="D1838" s="33"/>
      <c r="E1838" s="33"/>
    </row>
    <row r="1839" spans="4:5" ht="12">
      <c r="D1839" s="33"/>
      <c r="E1839" s="33"/>
    </row>
    <row r="1840" spans="4:5" ht="12">
      <c r="D1840" s="33"/>
      <c r="E1840" s="33"/>
    </row>
    <row r="1841" spans="4:5" ht="12">
      <c r="D1841" s="33"/>
      <c r="E1841" s="33"/>
    </row>
    <row r="1842" spans="4:5" ht="12">
      <c r="D1842" s="33"/>
      <c r="E1842" s="33"/>
    </row>
    <row r="1843" spans="4:5" ht="12">
      <c r="D1843" s="33"/>
      <c r="E1843" s="33"/>
    </row>
    <row r="1844" spans="4:5" ht="12">
      <c r="D1844" s="33"/>
      <c r="E1844" s="33"/>
    </row>
    <row r="1845" spans="4:5" ht="12">
      <c r="D1845" s="33"/>
      <c r="E1845" s="33"/>
    </row>
    <row r="1846" spans="4:5" ht="12">
      <c r="D1846" s="33"/>
      <c r="E1846" s="33"/>
    </row>
    <row r="1847" spans="4:5" ht="12">
      <c r="D1847" s="33"/>
      <c r="E1847" s="33"/>
    </row>
    <row r="1848" spans="4:5" ht="12">
      <c r="D1848" s="33"/>
      <c r="E1848" s="33"/>
    </row>
    <row r="1849" spans="4:5" ht="12">
      <c r="D1849" s="33"/>
      <c r="E1849" s="33"/>
    </row>
    <row r="1850" spans="4:5" ht="12">
      <c r="D1850" s="33"/>
      <c r="E1850" s="33"/>
    </row>
    <row r="1851" spans="4:5" ht="12">
      <c r="D1851" s="33"/>
      <c r="E1851" s="33"/>
    </row>
    <row r="1852" spans="4:5" ht="12">
      <c r="D1852" s="33"/>
      <c r="E1852" s="33"/>
    </row>
    <row r="1853" spans="4:5" ht="12">
      <c r="D1853" s="33"/>
      <c r="E1853" s="33"/>
    </row>
    <row r="1854" spans="4:5" ht="12">
      <c r="D1854" s="33"/>
      <c r="E1854" s="33"/>
    </row>
    <row r="1855" spans="4:5" ht="12">
      <c r="D1855" s="33"/>
      <c r="E1855" s="33"/>
    </row>
    <row r="1856" spans="4:5" ht="12">
      <c r="D1856" s="33"/>
      <c r="E1856" s="33"/>
    </row>
    <row r="1857" spans="4:5" ht="12">
      <c r="D1857" s="33"/>
      <c r="E1857" s="33"/>
    </row>
    <row r="1858" spans="4:5" ht="12">
      <c r="D1858" s="33"/>
      <c r="E1858" s="33"/>
    </row>
    <row r="1859" spans="4:5" ht="12">
      <c r="D1859" s="33"/>
      <c r="E1859" s="33"/>
    </row>
    <row r="1860" spans="4:5" ht="12">
      <c r="D1860" s="33"/>
      <c r="E1860" s="33"/>
    </row>
    <row r="1861" spans="4:5" ht="12">
      <c r="D1861" s="33"/>
      <c r="E1861" s="33"/>
    </row>
    <row r="1862" spans="4:5" ht="12">
      <c r="D1862" s="33"/>
      <c r="E1862" s="33"/>
    </row>
    <row r="1863" spans="4:5" ht="12">
      <c r="D1863" s="33"/>
      <c r="E1863" s="33"/>
    </row>
    <row r="1864" spans="4:5" ht="12">
      <c r="D1864" s="33"/>
      <c r="E1864" s="33"/>
    </row>
    <row r="1865" spans="4:5" ht="12">
      <c r="D1865" s="33"/>
      <c r="E1865" s="33"/>
    </row>
    <row r="1866" spans="4:5" ht="12">
      <c r="D1866" s="33"/>
      <c r="E1866" s="33"/>
    </row>
    <row r="1867" spans="4:5" ht="12">
      <c r="D1867" s="33"/>
      <c r="E1867" s="33"/>
    </row>
    <row r="1868" spans="4:5" ht="12">
      <c r="D1868" s="33"/>
      <c r="E1868" s="33"/>
    </row>
    <row r="1869" spans="4:5" ht="12">
      <c r="D1869" s="33"/>
      <c r="E1869" s="33"/>
    </row>
    <row r="1870" spans="4:5" ht="12">
      <c r="D1870" s="33"/>
      <c r="E1870" s="33"/>
    </row>
    <row r="1871" spans="4:5" ht="12">
      <c r="D1871" s="33"/>
      <c r="E1871" s="33"/>
    </row>
    <row r="1872" spans="4:5" ht="12">
      <c r="D1872" s="33"/>
      <c r="E1872" s="33"/>
    </row>
    <row r="1873" spans="4:5" ht="12">
      <c r="D1873" s="33"/>
      <c r="E1873" s="33"/>
    </row>
    <row r="1874" spans="4:5" ht="12">
      <c r="D1874" s="33"/>
      <c r="E1874" s="33"/>
    </row>
    <row r="1875" spans="4:5" ht="12">
      <c r="D1875" s="33"/>
      <c r="E1875" s="33"/>
    </row>
    <row r="1876" spans="4:5" ht="12">
      <c r="D1876" s="33"/>
      <c r="E1876" s="33"/>
    </row>
    <row r="1877" spans="4:5" ht="12">
      <c r="D1877" s="33"/>
      <c r="E1877" s="33"/>
    </row>
    <row r="1878" spans="4:5" ht="12">
      <c r="D1878" s="33"/>
      <c r="E1878" s="33"/>
    </row>
    <row r="1879" spans="4:5" ht="12">
      <c r="D1879" s="33"/>
      <c r="E1879" s="33"/>
    </row>
    <row r="1880" spans="4:5" ht="12">
      <c r="D1880" s="33"/>
      <c r="E1880" s="33"/>
    </row>
    <row r="1881" spans="4:5" ht="12">
      <c r="D1881" s="33"/>
      <c r="E1881" s="33"/>
    </row>
    <row r="1882" spans="4:5" ht="12">
      <c r="D1882" s="33"/>
      <c r="E1882" s="33"/>
    </row>
    <row r="1883" spans="4:5" ht="12">
      <c r="D1883" s="33"/>
      <c r="E1883" s="33"/>
    </row>
    <row r="1884" spans="4:5" ht="12">
      <c r="D1884" s="33"/>
      <c r="E1884" s="33"/>
    </row>
    <row r="1885" spans="4:5" ht="12">
      <c r="D1885" s="33"/>
      <c r="E1885" s="33"/>
    </row>
    <row r="1886" spans="4:5" ht="12">
      <c r="D1886" s="33"/>
      <c r="E1886" s="33"/>
    </row>
    <row r="1887" spans="4:5" ht="12">
      <c r="D1887" s="33"/>
      <c r="E1887" s="33"/>
    </row>
    <row r="1888" spans="4:5" ht="12">
      <c r="D1888" s="33"/>
      <c r="E1888" s="33"/>
    </row>
    <row r="1889" spans="4:5" ht="12">
      <c r="D1889" s="33"/>
      <c r="E1889" s="33"/>
    </row>
    <row r="1890" spans="4:5" ht="12">
      <c r="D1890" s="33"/>
      <c r="E1890" s="33"/>
    </row>
    <row r="1891" spans="4:5" ht="12">
      <c r="D1891" s="33"/>
      <c r="E1891" s="33"/>
    </row>
    <row r="1892" spans="4:5" ht="12">
      <c r="D1892" s="33"/>
      <c r="E1892" s="33"/>
    </row>
    <row r="1893" spans="4:5" ht="12">
      <c r="D1893" s="33"/>
      <c r="E1893" s="33"/>
    </row>
    <row r="1894" spans="4:5" ht="12">
      <c r="D1894" s="33"/>
      <c r="E1894" s="33"/>
    </row>
    <row r="1895" spans="4:5" ht="12">
      <c r="D1895" s="33"/>
      <c r="E1895" s="33"/>
    </row>
    <row r="1896" spans="4:5" ht="12">
      <c r="D1896" s="33"/>
      <c r="E1896" s="33"/>
    </row>
    <row r="1897" spans="4:5" ht="12">
      <c r="D1897" s="33"/>
      <c r="E1897" s="33"/>
    </row>
    <row r="1898" spans="4:5" ht="12">
      <c r="D1898" s="33"/>
      <c r="E1898" s="33"/>
    </row>
    <row r="1899" spans="4:5" ht="12">
      <c r="D1899" s="33"/>
      <c r="E1899" s="33"/>
    </row>
    <row r="1900" spans="4:5" ht="12">
      <c r="D1900" s="33"/>
      <c r="E1900" s="33"/>
    </row>
    <row r="1901" spans="4:5" ht="12">
      <c r="D1901" s="33"/>
      <c r="E1901" s="33"/>
    </row>
    <row r="1902" spans="4:5" ht="12">
      <c r="D1902" s="33"/>
      <c r="E1902" s="33"/>
    </row>
    <row r="1903" spans="4:5" ht="12">
      <c r="D1903" s="33"/>
      <c r="E1903" s="33"/>
    </row>
    <row r="1904" spans="4:5" ht="12">
      <c r="D1904" s="33"/>
      <c r="E1904" s="33"/>
    </row>
    <row r="1905" spans="4:5" ht="12">
      <c r="D1905" s="33"/>
      <c r="E1905" s="33"/>
    </row>
    <row r="1906" spans="4:5" ht="12">
      <c r="D1906" s="33"/>
      <c r="E1906" s="33"/>
    </row>
    <row r="1907" spans="4:5" ht="12">
      <c r="D1907" s="33"/>
      <c r="E1907" s="33"/>
    </row>
    <row r="1908" spans="4:5" ht="12">
      <c r="D1908" s="33"/>
      <c r="E1908" s="33"/>
    </row>
    <row r="1909" spans="4:5" ht="12">
      <c r="D1909" s="33"/>
      <c r="E1909" s="33"/>
    </row>
    <row r="1910" spans="4:5" ht="12">
      <c r="D1910" s="33"/>
      <c r="E1910" s="33"/>
    </row>
    <row r="1911" spans="4:5" ht="12">
      <c r="D1911" s="33"/>
      <c r="E1911" s="33"/>
    </row>
    <row r="1912" spans="4:5" ht="12">
      <c r="D1912" s="33"/>
      <c r="E1912" s="33"/>
    </row>
    <row r="1913" spans="4:5" ht="12">
      <c r="D1913" s="33"/>
      <c r="E1913" s="33"/>
    </row>
    <row r="1914" spans="4:5" ht="12">
      <c r="D1914" s="33"/>
      <c r="E1914" s="33"/>
    </row>
    <row r="1915" spans="4:5" ht="12">
      <c r="D1915" s="33"/>
      <c r="E1915" s="33"/>
    </row>
    <row r="1916" spans="4:5" ht="12">
      <c r="D1916" s="33"/>
      <c r="E1916" s="33"/>
    </row>
    <row r="1917" spans="4:5" ht="12">
      <c r="D1917" s="33"/>
      <c r="E1917" s="33"/>
    </row>
    <row r="1918" spans="4:5" ht="12">
      <c r="D1918" s="33"/>
      <c r="E1918" s="33"/>
    </row>
    <row r="1919" spans="4:5" ht="12">
      <c r="D1919" s="33"/>
      <c r="E1919" s="33"/>
    </row>
    <row r="1920" spans="4:5" ht="12">
      <c r="D1920" s="33"/>
      <c r="E1920" s="33"/>
    </row>
    <row r="1921" spans="4:5" ht="12">
      <c r="D1921" s="33"/>
      <c r="E1921" s="33"/>
    </row>
    <row r="1922" spans="4:5" ht="12">
      <c r="D1922" s="33"/>
      <c r="E1922" s="33"/>
    </row>
    <row r="1923" spans="4:5" ht="12">
      <c r="D1923" s="33"/>
      <c r="E1923" s="33"/>
    </row>
    <row r="1924" spans="4:5" ht="12">
      <c r="D1924" s="33"/>
      <c r="E1924" s="33"/>
    </row>
    <row r="1925" spans="4:5" ht="12">
      <c r="D1925" s="33"/>
      <c r="E1925" s="33"/>
    </row>
    <row r="1926" spans="4:5" ht="12">
      <c r="D1926" s="33"/>
      <c r="E1926" s="33"/>
    </row>
    <row r="1927" spans="4:5" ht="12">
      <c r="D1927" s="33"/>
      <c r="E1927" s="33"/>
    </row>
    <row r="1928" spans="4:5" ht="12">
      <c r="D1928" s="33"/>
      <c r="E1928" s="33"/>
    </row>
    <row r="1929" spans="4:5" ht="12">
      <c r="D1929" s="33"/>
      <c r="E1929" s="33"/>
    </row>
    <row r="1930" spans="4:5" ht="12">
      <c r="D1930" s="33"/>
      <c r="E1930" s="33"/>
    </row>
    <row r="1931" spans="4:5" ht="12">
      <c r="D1931" s="33"/>
      <c r="E1931" s="33"/>
    </row>
    <row r="1932" spans="4:5" ht="12">
      <c r="D1932" s="33"/>
      <c r="E1932" s="33"/>
    </row>
    <row r="1933" spans="4:5" ht="12">
      <c r="D1933" s="33"/>
      <c r="E1933" s="33"/>
    </row>
    <row r="1934" spans="4:5" ht="12">
      <c r="D1934" s="33"/>
      <c r="E1934" s="33"/>
    </row>
    <row r="1935" spans="4:5" ht="12">
      <c r="D1935" s="33"/>
      <c r="E1935" s="33"/>
    </row>
    <row r="1936" spans="4:5" ht="12">
      <c r="D1936" s="33"/>
      <c r="E1936" s="33"/>
    </row>
    <row r="1937" spans="4:5" ht="12">
      <c r="D1937" s="33"/>
      <c r="E1937" s="33"/>
    </row>
    <row r="1938" spans="4:5" ht="12">
      <c r="D1938" s="33"/>
      <c r="E1938" s="33"/>
    </row>
    <row r="1939" spans="4:5" ht="12">
      <c r="D1939" s="33"/>
      <c r="E1939" s="33"/>
    </row>
    <row r="1940" spans="4:5" ht="12">
      <c r="D1940" s="33"/>
      <c r="E1940" s="33"/>
    </row>
    <row r="1941" spans="4:5" ht="12">
      <c r="D1941" s="33"/>
      <c r="E1941" s="33"/>
    </row>
    <row r="1942" spans="4:5" ht="12">
      <c r="D1942" s="33"/>
      <c r="E1942" s="33"/>
    </row>
    <row r="1943" spans="4:5" ht="12">
      <c r="D1943" s="33"/>
      <c r="E1943" s="33"/>
    </row>
    <row r="1944" spans="4:5" ht="12">
      <c r="D1944" s="33"/>
      <c r="E1944" s="33"/>
    </row>
    <row r="1945" spans="4:5" ht="12">
      <c r="D1945" s="33"/>
      <c r="E1945" s="33"/>
    </row>
    <row r="1946" spans="4:5" ht="12">
      <c r="D1946" s="33"/>
      <c r="E1946" s="33"/>
    </row>
    <row r="1947" spans="4:5" ht="12">
      <c r="D1947" s="33"/>
      <c r="E1947" s="33"/>
    </row>
    <row r="1948" spans="4:5" ht="12">
      <c r="D1948" s="33"/>
      <c r="E1948" s="33"/>
    </row>
    <row r="1949" spans="4:5" ht="12">
      <c r="D1949" s="33"/>
      <c r="E1949" s="33"/>
    </row>
    <row r="1950" spans="4:5" ht="12">
      <c r="D1950" s="33"/>
      <c r="E1950" s="33"/>
    </row>
    <row r="1951" spans="4:5" ht="12">
      <c r="D1951" s="33"/>
      <c r="E1951" s="33"/>
    </row>
    <row r="1952" spans="4:5" ht="12">
      <c r="D1952" s="33"/>
      <c r="E1952" s="33"/>
    </row>
    <row r="1953" spans="4:5" ht="12">
      <c r="D1953" s="33"/>
      <c r="E1953" s="33"/>
    </row>
    <row r="1954" spans="4:5" ht="12">
      <c r="D1954" s="33"/>
      <c r="E1954" s="33"/>
    </row>
    <row r="1955" spans="4:5" ht="12">
      <c r="D1955" s="33"/>
      <c r="E1955" s="33"/>
    </row>
    <row r="1956" spans="4:5" ht="12">
      <c r="D1956" s="33"/>
      <c r="E1956" s="33"/>
    </row>
    <row r="1957" spans="4:5" ht="12">
      <c r="D1957" s="33"/>
      <c r="E1957" s="33"/>
    </row>
    <row r="1958" spans="4:5" ht="12">
      <c r="D1958" s="33"/>
      <c r="E1958" s="33"/>
    </row>
    <row r="1959" spans="4:5" ht="12">
      <c r="D1959" s="33"/>
      <c r="E1959" s="33"/>
    </row>
    <row r="1960" spans="4:5" ht="12">
      <c r="D1960" s="33"/>
      <c r="E1960" s="33"/>
    </row>
    <row r="1961" spans="4:5" ht="12">
      <c r="D1961" s="33"/>
      <c r="E1961" s="33"/>
    </row>
    <row r="1962" spans="4:5" ht="12">
      <c r="D1962" s="33"/>
      <c r="E1962" s="33"/>
    </row>
    <row r="1963" spans="4:5" ht="12">
      <c r="D1963" s="33"/>
      <c r="E1963" s="33"/>
    </row>
    <row r="1964" spans="4:5" ht="12">
      <c r="D1964" s="33"/>
      <c r="E1964" s="33"/>
    </row>
    <row r="1965" spans="4:5" ht="12">
      <c r="D1965" s="33"/>
      <c r="E1965" s="33"/>
    </row>
    <row r="1966" spans="4:5" ht="12">
      <c r="D1966" s="33"/>
      <c r="E1966" s="33"/>
    </row>
    <row r="1967" spans="4:5" ht="12">
      <c r="D1967" s="33"/>
      <c r="E1967" s="33"/>
    </row>
    <row r="1968" spans="4:5" ht="12">
      <c r="D1968" s="33"/>
      <c r="E1968" s="33"/>
    </row>
    <row r="1969" spans="4:5" ht="12">
      <c r="D1969" s="33"/>
      <c r="E1969" s="33"/>
    </row>
    <row r="1970" spans="4:5" ht="12">
      <c r="D1970" s="33"/>
      <c r="E1970" s="33"/>
    </row>
    <row r="1971" spans="4:5" ht="12">
      <c r="D1971" s="33"/>
      <c r="E1971" s="33"/>
    </row>
    <row r="1972" spans="4:5" ht="12">
      <c r="D1972" s="33"/>
      <c r="E1972" s="33"/>
    </row>
    <row r="1973" spans="4:5" ht="12">
      <c r="D1973" s="33"/>
      <c r="E1973" s="33"/>
    </row>
    <row r="1974" spans="4:5" ht="12">
      <c r="D1974" s="33"/>
      <c r="E1974" s="33"/>
    </row>
    <row r="1975" spans="4:5" ht="12">
      <c r="D1975" s="33"/>
      <c r="E1975" s="33"/>
    </row>
    <row r="1976" spans="4:5" ht="12">
      <c r="D1976" s="33"/>
      <c r="E1976" s="33"/>
    </row>
    <row r="1977" spans="4:5" ht="12">
      <c r="D1977" s="33"/>
      <c r="E1977" s="33"/>
    </row>
    <row r="1978" spans="4:5" ht="12">
      <c r="D1978" s="33"/>
      <c r="E1978" s="33"/>
    </row>
    <row r="1979" spans="4:5" ht="12">
      <c r="D1979" s="33"/>
      <c r="E1979" s="33"/>
    </row>
    <row r="1980" spans="4:5" ht="12">
      <c r="D1980" s="33"/>
      <c r="E1980" s="33"/>
    </row>
    <row r="1981" spans="4:5" ht="12">
      <c r="D1981" s="33"/>
      <c r="E1981" s="33"/>
    </row>
    <row r="1982" spans="4:5" ht="12">
      <c r="D1982" s="33"/>
      <c r="E1982" s="33"/>
    </row>
    <row r="1983" spans="4:5" ht="12">
      <c r="D1983" s="33"/>
      <c r="E1983" s="33"/>
    </row>
    <row r="1984" spans="4:5" ht="12">
      <c r="D1984" s="33"/>
      <c r="E1984" s="33"/>
    </row>
    <row r="1985" spans="4:5" ht="12">
      <c r="D1985" s="33"/>
      <c r="E1985" s="33"/>
    </row>
    <row r="1986" spans="4:5" ht="12">
      <c r="D1986" s="33"/>
      <c r="E1986" s="33"/>
    </row>
    <row r="1987" spans="4:5" ht="12">
      <c r="D1987" s="33"/>
      <c r="E1987" s="33"/>
    </row>
    <row r="1988" spans="4:5" ht="12">
      <c r="D1988" s="33"/>
      <c r="E1988" s="33"/>
    </row>
    <row r="1989" spans="4:5" ht="12">
      <c r="D1989" s="33"/>
      <c r="E1989" s="33"/>
    </row>
    <row r="1990" spans="4:5" ht="12">
      <c r="D1990" s="33"/>
      <c r="E1990" s="33"/>
    </row>
    <row r="1991" spans="4:5" ht="12">
      <c r="D1991" s="33"/>
      <c r="E1991" s="33"/>
    </row>
    <row r="1992" spans="4:5" ht="12">
      <c r="D1992" s="33"/>
      <c r="E1992" s="33"/>
    </row>
    <row r="1993" spans="4:5" ht="12">
      <c r="D1993" s="33"/>
      <c r="E1993" s="33"/>
    </row>
    <row r="1994" spans="4:5" ht="12">
      <c r="D1994" s="33"/>
      <c r="E1994" s="33"/>
    </row>
    <row r="1995" spans="4:5" ht="12">
      <c r="D1995" s="33"/>
      <c r="E1995" s="33"/>
    </row>
    <row r="1996" spans="4:5" ht="12">
      <c r="D1996" s="33"/>
      <c r="E1996" s="33"/>
    </row>
    <row r="1997" spans="4:5" ht="12">
      <c r="D1997" s="33"/>
      <c r="E1997" s="33"/>
    </row>
    <row r="1998" spans="4:5" ht="12">
      <c r="D1998" s="33"/>
      <c r="E1998" s="33"/>
    </row>
    <row r="1999" spans="4:5" ht="12">
      <c r="D1999" s="33"/>
      <c r="E1999" s="33"/>
    </row>
    <row r="2000" spans="4:5" ht="12">
      <c r="D2000" s="33"/>
      <c r="E2000" s="33"/>
    </row>
    <row r="2001" spans="4:5" ht="12">
      <c r="D2001" s="33"/>
      <c r="E2001" s="33"/>
    </row>
    <row r="2002" spans="4:5" ht="12">
      <c r="D2002" s="33"/>
      <c r="E2002" s="33"/>
    </row>
    <row r="2003" spans="4:5" ht="12">
      <c r="D2003" s="33"/>
      <c r="E2003" s="33"/>
    </row>
    <row r="2004" spans="4:5" ht="12">
      <c r="D2004" s="33"/>
      <c r="E2004" s="33"/>
    </row>
    <row r="2005" spans="4:5" ht="12">
      <c r="D2005" s="33"/>
      <c r="E2005" s="33"/>
    </row>
    <row r="2006" spans="4:5" ht="12">
      <c r="D2006" s="33"/>
      <c r="E2006" s="33"/>
    </row>
    <row r="2007" spans="4:5" ht="12">
      <c r="D2007" s="33"/>
      <c r="E2007" s="33"/>
    </row>
    <row r="2008" spans="4:5" ht="12">
      <c r="D2008" s="33"/>
      <c r="E2008" s="33"/>
    </row>
    <row r="2009" spans="4:5" ht="12">
      <c r="D2009" s="33"/>
      <c r="E2009" s="33"/>
    </row>
    <row r="2010" spans="4:5" ht="12">
      <c r="D2010" s="33"/>
      <c r="E2010" s="33"/>
    </row>
    <row r="2011" spans="4:5" ht="12">
      <c r="D2011" s="33"/>
      <c r="E2011" s="33"/>
    </row>
    <row r="2012" spans="4:5" ht="12">
      <c r="D2012" s="33"/>
      <c r="E2012" s="33"/>
    </row>
    <row r="2013" spans="4:5" ht="12">
      <c r="D2013" s="33"/>
      <c r="E2013" s="33"/>
    </row>
    <row r="2014" spans="4:5" ht="12">
      <c r="D2014" s="33"/>
      <c r="E2014" s="33"/>
    </row>
    <row r="2015" spans="4:5" ht="12">
      <c r="D2015" s="33"/>
      <c r="E2015" s="33"/>
    </row>
    <row r="2016" spans="4:5" ht="12">
      <c r="D2016" s="33"/>
      <c r="E2016" s="33"/>
    </row>
    <row r="2017" spans="4:5" ht="12">
      <c r="D2017" s="33"/>
      <c r="E2017" s="33"/>
    </row>
    <row r="2018" spans="4:5" ht="12">
      <c r="D2018" s="33"/>
      <c r="E2018" s="33"/>
    </row>
    <row r="2019" spans="4:5" ht="12">
      <c r="D2019" s="33"/>
      <c r="E2019" s="33"/>
    </row>
    <row r="2020" spans="4:5" ht="12">
      <c r="D2020" s="33"/>
      <c r="E2020" s="33"/>
    </row>
    <row r="2021" spans="4:5" ht="12">
      <c r="D2021" s="33"/>
      <c r="E2021" s="33"/>
    </row>
    <row r="2022" spans="4:5" ht="12">
      <c r="D2022" s="33"/>
      <c r="E2022" s="33"/>
    </row>
    <row r="2023" spans="4:5" ht="12">
      <c r="D2023" s="33"/>
      <c r="E2023" s="33"/>
    </row>
    <row r="2024" spans="4:5" ht="12">
      <c r="D2024" s="33"/>
      <c r="E2024" s="33"/>
    </row>
    <row r="2025" spans="4:5" ht="12">
      <c r="D2025" s="33"/>
      <c r="E2025" s="33"/>
    </row>
    <row r="2026" spans="4:5" ht="12">
      <c r="D2026" s="33"/>
      <c r="E2026" s="33"/>
    </row>
    <row r="2027" spans="4:5" ht="12">
      <c r="D2027" s="33"/>
      <c r="E2027" s="33"/>
    </row>
    <row r="2028" spans="4:5" ht="12">
      <c r="D2028" s="33"/>
      <c r="E2028" s="33"/>
    </row>
    <row r="2029" spans="4:5" ht="12">
      <c r="D2029" s="33"/>
      <c r="E2029" s="33"/>
    </row>
    <row r="2030" spans="4:5" ht="12">
      <c r="D2030" s="33"/>
      <c r="E2030" s="33"/>
    </row>
    <row r="2031" spans="4:5" ht="12">
      <c r="D2031" s="33"/>
      <c r="E2031" s="33"/>
    </row>
    <row r="2032" spans="4:5" ht="12">
      <c r="D2032" s="33"/>
      <c r="E2032" s="33"/>
    </row>
    <row r="2033" spans="4:5" ht="12">
      <c r="D2033" s="33"/>
      <c r="E2033" s="33"/>
    </row>
    <row r="2034" spans="4:5" ht="12">
      <c r="D2034" s="33"/>
      <c r="E2034" s="33"/>
    </row>
    <row r="2035" spans="4:5" ht="12">
      <c r="D2035" s="33"/>
      <c r="E2035" s="33"/>
    </row>
    <row r="2036" spans="4:5" ht="12">
      <c r="D2036" s="33"/>
      <c r="E2036" s="33"/>
    </row>
    <row r="2037" spans="4:5" ht="12">
      <c r="D2037" s="33"/>
      <c r="E2037" s="33"/>
    </row>
    <row r="2038" spans="4:5" ht="12">
      <c r="D2038" s="33"/>
      <c r="E2038" s="33"/>
    </row>
    <row r="2039" spans="4:5" ht="12">
      <c r="D2039" s="33"/>
      <c r="E2039" s="33"/>
    </row>
    <row r="2040" spans="4:5" ht="12">
      <c r="D2040" s="33"/>
      <c r="E2040" s="33"/>
    </row>
    <row r="2041" spans="4:5" ht="12">
      <c r="D2041" s="33"/>
      <c r="E2041" s="33"/>
    </row>
    <row r="2042" spans="4:5" ht="12">
      <c r="D2042" s="33"/>
      <c r="E2042" s="33"/>
    </row>
    <row r="2043" spans="4:5" ht="12">
      <c r="D2043" s="33"/>
      <c r="E2043" s="33"/>
    </row>
    <row r="2044" spans="4:5" ht="12">
      <c r="D2044" s="33"/>
      <c r="E2044" s="33"/>
    </row>
    <row r="2045" spans="4:5" ht="12">
      <c r="D2045" s="33"/>
      <c r="E2045" s="33"/>
    </row>
    <row r="2046" spans="4:5" ht="12">
      <c r="D2046" s="33"/>
      <c r="E2046" s="33"/>
    </row>
    <row r="2047" spans="4:5" ht="12">
      <c r="D2047" s="33"/>
      <c r="E2047" s="33"/>
    </row>
    <row r="2048" spans="4:5" ht="12">
      <c r="D2048" s="33"/>
      <c r="E2048" s="33"/>
    </row>
    <row r="2049" spans="4:5" ht="12">
      <c r="D2049" s="33"/>
      <c r="E2049" s="33"/>
    </row>
    <row r="2050" spans="4:5" ht="12">
      <c r="D2050" s="33"/>
      <c r="E2050" s="33"/>
    </row>
    <row r="2051" spans="4:5" ht="12">
      <c r="D2051" s="33"/>
      <c r="E2051" s="33"/>
    </row>
    <row r="2052" spans="4:5" ht="12">
      <c r="D2052" s="33"/>
      <c r="E2052" s="33"/>
    </row>
    <row r="2053" spans="4:5" ht="12">
      <c r="D2053" s="33"/>
      <c r="E2053" s="33"/>
    </row>
    <row r="2054" spans="4:5" ht="12">
      <c r="D2054" s="33"/>
      <c r="E2054" s="33"/>
    </row>
    <row r="2055" spans="4:5" ht="12">
      <c r="D2055" s="33"/>
      <c r="E2055" s="33"/>
    </row>
    <row r="2056" spans="4:5" ht="12">
      <c r="D2056" s="33"/>
      <c r="E2056" s="33"/>
    </row>
    <row r="2057" spans="4:5" ht="12">
      <c r="D2057" s="33"/>
      <c r="E2057" s="33"/>
    </row>
    <row r="2058" spans="4:5" ht="12">
      <c r="D2058" s="33"/>
      <c r="E2058" s="33"/>
    </row>
    <row r="2059" spans="4:5" ht="12">
      <c r="D2059" s="33"/>
      <c r="E2059" s="33"/>
    </row>
    <row r="2060" spans="4:5" ht="12">
      <c r="D2060" s="33"/>
      <c r="E2060" s="33"/>
    </row>
    <row r="2061" spans="4:5" ht="12">
      <c r="D2061" s="33"/>
      <c r="E2061" s="33"/>
    </row>
    <row r="2062" spans="4:5" ht="12">
      <c r="D2062" s="33"/>
      <c r="E2062" s="33"/>
    </row>
    <row r="2063" spans="4:5" ht="12">
      <c r="D2063" s="33"/>
      <c r="E2063" s="33"/>
    </row>
    <row r="2064" spans="4:5" ht="12">
      <c r="D2064" s="33"/>
      <c r="E2064" s="33"/>
    </row>
    <row r="2065" spans="4:5" ht="12">
      <c r="D2065" s="33"/>
      <c r="E2065" s="33"/>
    </row>
    <row r="2066" spans="4:5" ht="12">
      <c r="D2066" s="33"/>
      <c r="E2066" s="33"/>
    </row>
    <row r="2067" spans="4:5" ht="12">
      <c r="D2067" s="33"/>
      <c r="E2067" s="33"/>
    </row>
    <row r="2068" spans="4:5" ht="12">
      <c r="D2068" s="33"/>
      <c r="E2068" s="33"/>
    </row>
    <row r="2069" spans="4:5" ht="12">
      <c r="D2069" s="33"/>
      <c r="E2069" s="33"/>
    </row>
    <row r="2070" spans="4:5" ht="12">
      <c r="D2070" s="33"/>
      <c r="E2070" s="33"/>
    </row>
    <row r="2071" spans="4:5" ht="12">
      <c r="D2071" s="33"/>
      <c r="E2071" s="33"/>
    </row>
    <row r="2072" spans="4:5" ht="12">
      <c r="D2072" s="33"/>
      <c r="E2072" s="33"/>
    </row>
    <row r="2073" spans="4:5" ht="12">
      <c r="D2073" s="33"/>
      <c r="E2073" s="33"/>
    </row>
    <row r="2074" spans="4:5" ht="12">
      <c r="D2074" s="33"/>
      <c r="E2074" s="33"/>
    </row>
    <row r="2075" spans="4:5" ht="12">
      <c r="D2075" s="33"/>
      <c r="E2075" s="33"/>
    </row>
    <row r="2076" spans="4:5" ht="12">
      <c r="D2076" s="33"/>
      <c r="E2076" s="33"/>
    </row>
    <row r="2077" spans="4:5" ht="12">
      <c r="D2077" s="33"/>
      <c r="E2077" s="33"/>
    </row>
    <row r="2078" spans="4:5" ht="12">
      <c r="D2078" s="33"/>
      <c r="E2078" s="33"/>
    </row>
    <row r="2079" spans="4:5" ht="12">
      <c r="D2079" s="33"/>
      <c r="E2079" s="33"/>
    </row>
    <row r="2080" spans="4:5" ht="12">
      <c r="D2080" s="33"/>
      <c r="E2080" s="33"/>
    </row>
    <row r="2081" spans="4:5" ht="12">
      <c r="D2081" s="33"/>
      <c r="E2081" s="33"/>
    </row>
    <row r="2082" spans="4:5" ht="12">
      <c r="D2082" s="33"/>
      <c r="E2082" s="33"/>
    </row>
    <row r="2083" spans="4:5" ht="12">
      <c r="D2083" s="33"/>
      <c r="E2083" s="33"/>
    </row>
    <row r="2084" spans="4:5" ht="12">
      <c r="D2084" s="33"/>
      <c r="E2084" s="33"/>
    </row>
    <row r="2085" spans="4:5" ht="12">
      <c r="D2085" s="33"/>
      <c r="E2085" s="33"/>
    </row>
    <row r="2086" spans="4:5" ht="12">
      <c r="D2086" s="33"/>
      <c r="E2086" s="33"/>
    </row>
    <row r="2087" spans="4:5" ht="12">
      <c r="D2087" s="33"/>
      <c r="E2087" s="33"/>
    </row>
    <row r="2088" spans="4:5" ht="12">
      <c r="D2088" s="33"/>
      <c r="E2088" s="33"/>
    </row>
    <row r="2089" spans="4:5" ht="12">
      <c r="D2089" s="33"/>
      <c r="E2089" s="33"/>
    </row>
    <row r="2090" spans="4:5" ht="12">
      <c r="D2090" s="33"/>
      <c r="E2090" s="33"/>
    </row>
    <row r="2091" spans="4:5" ht="12">
      <c r="D2091" s="33"/>
      <c r="E2091" s="33"/>
    </row>
    <row r="2092" spans="4:5" ht="12">
      <c r="D2092" s="33"/>
      <c r="E2092" s="33"/>
    </row>
    <row r="2093" spans="4:5" ht="12">
      <c r="D2093" s="33"/>
      <c r="E2093" s="33"/>
    </row>
    <row r="2094" spans="4:5" ht="12">
      <c r="D2094" s="33"/>
      <c r="E2094" s="33"/>
    </row>
    <row r="2095" spans="4:5" ht="12">
      <c r="D2095" s="33"/>
      <c r="E2095" s="33"/>
    </row>
    <row r="2096" spans="4:5" ht="12">
      <c r="D2096" s="33"/>
      <c r="E2096" s="33"/>
    </row>
    <row r="2097" spans="4:5" ht="12">
      <c r="D2097" s="33"/>
      <c r="E2097" s="33"/>
    </row>
    <row r="2098" spans="4:5" ht="12">
      <c r="D2098" s="33"/>
      <c r="E2098" s="33"/>
    </row>
    <row r="2099" spans="4:5" ht="12">
      <c r="D2099" s="33"/>
      <c r="E2099" s="33"/>
    </row>
    <row r="2100" spans="4:5" ht="12">
      <c r="D2100" s="33"/>
      <c r="E2100" s="33"/>
    </row>
    <row r="2101" spans="4:5" ht="12">
      <c r="D2101" s="33"/>
      <c r="E2101" s="33"/>
    </row>
    <row r="2102" spans="4:5" ht="12">
      <c r="D2102" s="33"/>
      <c r="E2102" s="33"/>
    </row>
    <row r="2103" spans="4:5" ht="12">
      <c r="D2103" s="33"/>
      <c r="E2103" s="33"/>
    </row>
    <row r="2104" spans="4:5" ht="12">
      <c r="D2104" s="33"/>
      <c r="E2104" s="33"/>
    </row>
    <row r="2105" spans="4:5" ht="12">
      <c r="D2105" s="33"/>
      <c r="E2105" s="33"/>
    </row>
    <row r="2106" spans="4:5" ht="12">
      <c r="D2106" s="33"/>
      <c r="E2106" s="33"/>
    </row>
    <row r="2107" spans="4:5" ht="12">
      <c r="D2107" s="33"/>
      <c r="E2107" s="33"/>
    </row>
    <row r="2108" spans="4:5" ht="12">
      <c r="D2108" s="33"/>
      <c r="E2108" s="33"/>
    </row>
    <row r="2109" spans="4:5" ht="12">
      <c r="D2109" s="33"/>
      <c r="E2109" s="33"/>
    </row>
    <row r="2110" spans="4:5" ht="12">
      <c r="D2110" s="33"/>
      <c r="E2110" s="33"/>
    </row>
    <row r="2111" spans="4:5" ht="12">
      <c r="D2111" s="33"/>
      <c r="E2111" s="33"/>
    </row>
    <row r="2112" spans="4:5" ht="12">
      <c r="D2112" s="33"/>
      <c r="E2112" s="33"/>
    </row>
    <row r="2113" spans="4:5" ht="12">
      <c r="D2113" s="33"/>
      <c r="E2113" s="33"/>
    </row>
    <row r="2114" spans="4:5" ht="12">
      <c r="D2114" s="33"/>
      <c r="E2114" s="33"/>
    </row>
    <row r="2115" spans="4:5" ht="12">
      <c r="D2115" s="33"/>
      <c r="E2115" s="33"/>
    </row>
    <row r="2116" spans="4:5" ht="12">
      <c r="D2116" s="33"/>
      <c r="E2116" s="33"/>
    </row>
    <row r="2117" spans="4:5" ht="12">
      <c r="D2117" s="33"/>
      <c r="E2117" s="33"/>
    </row>
    <row r="2118" spans="4:5" ht="12">
      <c r="D2118" s="33"/>
      <c r="E2118" s="33"/>
    </row>
    <row r="2119" spans="4:5" ht="12">
      <c r="D2119" s="33"/>
      <c r="E2119" s="33"/>
    </row>
    <row r="2120" spans="4:5" ht="12">
      <c r="D2120" s="33"/>
      <c r="E2120" s="33"/>
    </row>
    <row r="2121" spans="4:5" ht="12">
      <c r="D2121" s="33"/>
      <c r="E2121" s="33"/>
    </row>
    <row r="2122" spans="4:5" ht="12">
      <c r="D2122" s="33"/>
      <c r="E2122" s="33"/>
    </row>
    <row r="2123" spans="4:5" ht="12">
      <c r="D2123" s="33"/>
      <c r="E2123" s="33"/>
    </row>
    <row r="2124" spans="4:5" ht="12">
      <c r="D2124" s="33"/>
      <c r="E2124" s="33"/>
    </row>
    <row r="2125" spans="4:5" ht="12">
      <c r="D2125" s="33"/>
      <c r="E2125" s="33"/>
    </row>
    <row r="2126" spans="4:5" ht="12">
      <c r="D2126" s="33"/>
      <c r="E2126" s="33"/>
    </row>
    <row r="2127" spans="4:5" ht="12">
      <c r="D2127" s="33"/>
      <c r="E2127" s="33"/>
    </row>
    <row r="2128" spans="4:5" ht="12">
      <c r="D2128" s="33"/>
      <c r="E2128" s="33"/>
    </row>
    <row r="2129" spans="4:5" ht="12">
      <c r="D2129" s="33"/>
      <c r="E2129" s="33"/>
    </row>
    <row r="2130" spans="4:5" ht="12">
      <c r="D2130" s="33"/>
      <c r="E2130" s="33"/>
    </row>
    <row r="2131" spans="4:5" ht="12">
      <c r="D2131" s="33"/>
      <c r="E2131" s="33"/>
    </row>
    <row r="2132" spans="4:5" ht="12">
      <c r="D2132" s="33"/>
      <c r="E2132" s="33"/>
    </row>
    <row r="2133" spans="4:5" ht="12">
      <c r="D2133" s="33"/>
      <c r="E2133" s="33"/>
    </row>
    <row r="2134" spans="4:5" ht="12">
      <c r="D2134" s="33"/>
      <c r="E2134" s="33"/>
    </row>
    <row r="2135" spans="4:5" ht="12">
      <c r="D2135" s="33"/>
      <c r="E2135" s="33"/>
    </row>
  </sheetData>
  <sheetProtection/>
  <mergeCells count="5">
    <mergeCell ref="D8:E8"/>
    <mergeCell ref="M8:N8"/>
    <mergeCell ref="B7:C7"/>
    <mergeCell ref="D7:L7"/>
    <mergeCell ref="M7:Q7"/>
  </mergeCells>
  <hyperlinks>
    <hyperlink ref="A294" r:id="rId1" display="BVO             = Eagle/DJ9BV"/>
    <hyperlink ref="A296" r:id="rId2" display="Cushcraft      = Cushcraft"/>
    <hyperlink ref="A298" r:id="rId3" display="Directive       = Directive (K1WHS)"/>
    <hyperlink ref="A299" r:id="rId4" display="DK7ZB          = DK7ZB"/>
    <hyperlink ref="A302" r:id="rId5" display="G0KSC             = G0KSC"/>
    <hyperlink ref="A303" r:id="rId6" display="G4CQM             = G4CQM"/>
    <hyperlink ref="A304" r:id="rId7" display="HyGain         = HyGain"/>
    <hyperlink ref="A305" r:id="rId8" display="I0JXX           = I0JXX"/>
    <hyperlink ref="A311" r:id="rId9" display="M²                     = M²"/>
    <hyperlink ref="A321" r:id="rId10" display="YU7EF             = YU7EF"/>
    <hyperlink ref="A310" r:id="rId11" display="K6STI           = K6STI"/>
    <hyperlink ref="A315" r:id="rId12" display="N6CA            = N6CA"/>
    <hyperlink ref="A308" r:id="rId13" display="JK Antennas  = JK Antennas"/>
    <hyperlink ref="A306" r:id="rId14" display="InnoV         =   InnoVAntennas"/>
    <hyperlink ref="A300" r:id="rId15" display="EAntenna          = EAntenna"/>
    <hyperlink ref="A312" r:id="rId16" display="Maple Leaf        = Maple Leaf"/>
    <hyperlink ref="A293" r:id="rId17" display="Dual = Antennas-Amplifiers"/>
    <hyperlink ref="A301" r:id="rId18" display="F9FT                = F9FT"/>
  </hyperlinks>
  <printOptions/>
  <pageMargins left="0.24" right="0.24" top="0.17" bottom="0.17" header="0.17" footer="0.17"/>
  <pageSetup horizontalDpi="600" verticalDpi="600" orientation="portrait" paperSize="9" r:id="rId1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3"/>
  </sheetPr>
  <dimension ref="A1:V50"/>
  <sheetViews>
    <sheetView workbookViewId="0" topLeftCell="A1">
      <selection activeCell="C12" sqref="C12"/>
    </sheetView>
  </sheetViews>
  <sheetFormatPr defaultColWidth="9.140625" defaultRowHeight="12.75"/>
  <cols>
    <col min="1" max="1" width="9.140625" style="428" customWidth="1"/>
    <col min="2" max="2" width="14.28125" style="428" customWidth="1"/>
    <col min="3" max="18" width="9.140625" style="428" customWidth="1"/>
    <col min="19" max="19" width="9.00390625" style="428" customWidth="1"/>
    <col min="20" max="16384" width="9.140625" style="428" customWidth="1"/>
  </cols>
  <sheetData>
    <row r="1" spans="1:15" ht="12.75">
      <c r="A1" s="458"/>
      <c r="B1" s="459"/>
      <c r="C1" s="459"/>
      <c r="D1" s="459"/>
      <c r="G1" s="429"/>
      <c r="H1" s="429"/>
      <c r="I1" s="429"/>
      <c r="J1" s="429"/>
      <c r="K1" s="429"/>
      <c r="L1" s="429"/>
      <c r="M1" s="429"/>
      <c r="N1" s="429"/>
      <c r="O1" s="429"/>
    </row>
    <row r="2" spans="1:15" ht="15">
      <c r="A2" s="457" t="s">
        <v>137</v>
      </c>
      <c r="B2" s="457"/>
      <c r="C2" s="457"/>
      <c r="D2" s="457"/>
      <c r="E2" s="430"/>
      <c r="G2" s="431"/>
      <c r="H2" s="431"/>
      <c r="I2" s="431"/>
      <c r="J2" s="431"/>
      <c r="K2" s="431"/>
      <c r="L2" s="431"/>
      <c r="M2" s="431"/>
      <c r="N2" s="429"/>
      <c r="O2" s="429"/>
    </row>
    <row r="3" spans="1:15" ht="12.75">
      <c r="A3" s="449"/>
      <c r="B3" s="449"/>
      <c r="C3" s="449"/>
      <c r="D3" s="449"/>
      <c r="E3" s="432"/>
      <c r="G3" s="433"/>
      <c r="H3" s="433"/>
      <c r="I3" s="433"/>
      <c r="J3" s="433"/>
      <c r="K3" s="433"/>
      <c r="L3" s="433"/>
      <c r="M3" s="433"/>
      <c r="N3" s="429"/>
      <c r="O3" s="429"/>
    </row>
    <row r="4" spans="1:22" ht="12.75">
      <c r="A4" s="445"/>
      <c r="B4" s="445" t="s">
        <v>512</v>
      </c>
      <c r="C4" s="445"/>
      <c r="D4" s="445"/>
      <c r="E4" s="434"/>
      <c r="G4" s="431"/>
      <c r="H4" s="431"/>
      <c r="I4" s="431"/>
      <c r="J4" s="431"/>
      <c r="K4" s="431"/>
      <c r="L4" s="431"/>
      <c r="M4" s="431"/>
      <c r="N4" s="429"/>
      <c r="O4" s="429"/>
      <c r="R4" s="435"/>
      <c r="S4" s="435"/>
      <c r="T4" s="435"/>
      <c r="U4" s="435"/>
      <c r="V4" s="435"/>
    </row>
    <row r="5" spans="1:22" ht="12.75">
      <c r="A5" s="444"/>
      <c r="B5" s="444"/>
      <c r="C5" s="444"/>
      <c r="D5" s="444"/>
      <c r="E5" s="434"/>
      <c r="G5" s="431"/>
      <c r="H5" s="431"/>
      <c r="I5" s="431"/>
      <c r="J5" s="431"/>
      <c r="K5" s="431"/>
      <c r="L5" s="431"/>
      <c r="M5" s="431"/>
      <c r="N5" s="429"/>
      <c r="O5" s="429"/>
      <c r="R5" s="435"/>
      <c r="S5" s="435"/>
      <c r="T5" s="435"/>
      <c r="U5" s="435"/>
      <c r="V5" s="435"/>
    </row>
    <row r="6" spans="1:22" ht="12.75">
      <c r="A6" s="446" t="s">
        <v>1144</v>
      </c>
      <c r="B6" s="446"/>
      <c r="C6" s="451">
        <v>0.4</v>
      </c>
      <c r="D6" s="446" t="s">
        <v>1004</v>
      </c>
      <c r="E6" s="434"/>
      <c r="F6" s="435"/>
      <c r="G6" s="429"/>
      <c r="H6" s="429"/>
      <c r="I6" s="429"/>
      <c r="J6" s="429"/>
      <c r="K6" s="429"/>
      <c r="L6" s="429"/>
      <c r="M6" s="429"/>
      <c r="N6" s="429"/>
      <c r="O6" s="429"/>
      <c r="R6" s="435"/>
      <c r="S6" s="435"/>
      <c r="T6" s="460"/>
      <c r="U6" s="460"/>
      <c r="V6" s="435"/>
    </row>
    <row r="7" spans="1:22" ht="12.75">
      <c r="A7" s="447"/>
      <c r="B7" s="447"/>
      <c r="C7" s="448"/>
      <c r="D7" s="447"/>
      <c r="E7" s="434"/>
      <c r="F7" s="435"/>
      <c r="G7" s="429"/>
      <c r="H7" s="429"/>
      <c r="I7" s="429"/>
      <c r="J7" s="429"/>
      <c r="K7" s="429"/>
      <c r="L7" s="429"/>
      <c r="M7" s="429"/>
      <c r="N7" s="429"/>
      <c r="O7" s="429"/>
      <c r="R7" s="435"/>
      <c r="S7" s="435"/>
      <c r="T7" s="460"/>
      <c r="U7" s="460"/>
      <c r="V7" s="435"/>
    </row>
    <row r="8" spans="1:22" ht="12.75">
      <c r="A8" s="446" t="s">
        <v>514</v>
      </c>
      <c r="B8" s="446"/>
      <c r="C8" s="451">
        <v>0.3</v>
      </c>
      <c r="D8" s="446" t="s">
        <v>1004</v>
      </c>
      <c r="E8" s="434"/>
      <c r="R8" s="435"/>
      <c r="S8" s="435"/>
      <c r="T8" s="460"/>
      <c r="U8" s="460"/>
      <c r="V8" s="435"/>
    </row>
    <row r="9" spans="1:22" ht="12.75">
      <c r="A9" s="447"/>
      <c r="B9" s="447"/>
      <c r="C9" s="448"/>
      <c r="D9" s="447"/>
      <c r="E9" s="434"/>
      <c r="R9" s="435"/>
      <c r="S9" s="435"/>
      <c r="T9" s="460"/>
      <c r="U9" s="460"/>
      <c r="V9" s="435"/>
    </row>
    <row r="10" spans="1:22" ht="12.75">
      <c r="A10" s="446" t="s">
        <v>515</v>
      </c>
      <c r="B10" s="446"/>
      <c r="C10" s="452">
        <v>25</v>
      </c>
      <c r="D10" s="446" t="s">
        <v>1004</v>
      </c>
      <c r="E10" s="434"/>
      <c r="F10" s="436"/>
      <c r="R10" s="435"/>
      <c r="S10" s="435"/>
      <c r="T10" s="460"/>
      <c r="U10" s="460"/>
      <c r="V10" s="435"/>
    </row>
    <row r="11" spans="1:22" ht="12.75">
      <c r="A11" s="447"/>
      <c r="B11" s="447"/>
      <c r="C11" s="448"/>
      <c r="D11" s="447"/>
      <c r="E11" s="434"/>
      <c r="F11" s="436"/>
      <c r="R11" s="435"/>
      <c r="S11" s="435"/>
      <c r="T11" s="460"/>
      <c r="U11" s="460"/>
      <c r="V11" s="435"/>
    </row>
    <row r="12" spans="1:22" ht="13.5" customHeight="1">
      <c r="A12" s="446" t="s">
        <v>516</v>
      </c>
      <c r="B12" s="446"/>
      <c r="C12" s="451">
        <v>1</v>
      </c>
      <c r="D12" s="446" t="s">
        <v>1004</v>
      </c>
      <c r="E12" s="434"/>
      <c r="F12" s="435"/>
      <c r="G12" s="436"/>
      <c r="R12" s="435"/>
      <c r="S12" s="435"/>
      <c r="T12" s="460"/>
      <c r="U12" s="460"/>
      <c r="V12" s="435"/>
    </row>
    <row r="13" spans="1:22" ht="13.5" customHeight="1">
      <c r="A13" s="447"/>
      <c r="B13" s="447"/>
      <c r="C13" s="448"/>
      <c r="D13" s="447"/>
      <c r="E13" s="434"/>
      <c r="F13" s="435"/>
      <c r="G13" s="436"/>
      <c r="R13" s="435"/>
      <c r="S13" s="435"/>
      <c r="T13" s="460"/>
      <c r="U13" s="460"/>
      <c r="V13" s="435"/>
    </row>
    <row r="14" spans="1:22" ht="12.75">
      <c r="A14" s="446" t="s">
        <v>513</v>
      </c>
      <c r="B14" s="446"/>
      <c r="C14" s="452">
        <v>6</v>
      </c>
      <c r="D14" s="446" t="s">
        <v>1004</v>
      </c>
      <c r="E14" s="434"/>
      <c r="R14" s="435"/>
      <c r="S14" s="435"/>
      <c r="T14" s="460"/>
      <c r="U14" s="460"/>
      <c r="V14" s="435"/>
    </row>
    <row r="15" spans="1:22" ht="12.75">
      <c r="A15" s="447"/>
      <c r="B15" s="447"/>
      <c r="C15" s="447"/>
      <c r="D15" s="447"/>
      <c r="E15" s="434"/>
      <c r="R15" s="435"/>
      <c r="S15" s="435"/>
      <c r="T15" s="435"/>
      <c r="U15" s="435"/>
      <c r="V15" s="435"/>
    </row>
    <row r="16" spans="1:22" ht="12.75">
      <c r="A16" s="447"/>
      <c r="B16" s="447"/>
      <c r="C16" s="447"/>
      <c r="D16" s="447"/>
      <c r="E16" s="434"/>
      <c r="R16" s="435"/>
      <c r="S16" s="435"/>
      <c r="T16" s="435"/>
      <c r="U16" s="435"/>
      <c r="V16" s="435"/>
    </row>
    <row r="17" spans="1:22" ht="12.75">
      <c r="A17" s="485" t="s">
        <v>635</v>
      </c>
      <c r="B17" s="486"/>
      <c r="C17" s="486"/>
      <c r="D17" s="486"/>
      <c r="E17" s="434"/>
      <c r="R17" s="435"/>
      <c r="S17" s="435"/>
      <c r="T17" s="435"/>
      <c r="U17" s="435"/>
      <c r="V17" s="435"/>
    </row>
    <row r="18" spans="1:22" ht="12.75">
      <c r="A18" s="447"/>
      <c r="B18" s="447"/>
      <c r="C18" s="447"/>
      <c r="D18" s="447"/>
      <c r="E18" s="434"/>
      <c r="R18" s="435"/>
      <c r="S18" s="435"/>
      <c r="T18" s="435"/>
      <c r="U18" s="435"/>
      <c r="V18" s="435"/>
    </row>
    <row r="19" spans="1:22" ht="12.75">
      <c r="A19" s="446" t="s">
        <v>517</v>
      </c>
      <c r="B19" s="446"/>
      <c r="C19" s="453">
        <f>10*LOG(10^(C6/10)+(10^(C8/10)-1)*10^(C6/10)+(10^(C12/10)-1)*10^(C6/10)/10^(C10/10)+(10^(C14/10)-1)*10^(C6/10)/10^(C10/10)*10^(C12/10))</f>
        <v>0.7511179011644569</v>
      </c>
      <c r="D19" s="446" t="s">
        <v>1004</v>
      </c>
      <c r="E19" s="434"/>
      <c r="R19" s="435"/>
      <c r="S19" s="435"/>
      <c r="T19" s="435"/>
      <c r="U19" s="435"/>
      <c r="V19" s="435"/>
    </row>
    <row r="20" spans="1:22" ht="12.75">
      <c r="A20" s="450"/>
      <c r="B20" s="450"/>
      <c r="C20" s="450"/>
      <c r="D20" s="450"/>
      <c r="R20" s="435"/>
      <c r="S20" s="435"/>
      <c r="T20" s="435"/>
      <c r="U20" s="435"/>
      <c r="V20" s="435"/>
    </row>
    <row r="22" spans="1:14" ht="12.75">
      <c r="A22" s="435" t="s">
        <v>961</v>
      </c>
      <c r="F22" s="429"/>
      <c r="G22" s="431"/>
      <c r="H22" s="431"/>
      <c r="I22" s="431"/>
      <c r="J22" s="431"/>
      <c r="K22" s="431"/>
      <c r="L22" s="431"/>
      <c r="M22" s="431"/>
      <c r="N22" s="429"/>
    </row>
    <row r="23" spans="1:14" ht="12.75">
      <c r="A23" s="435" t="s">
        <v>333</v>
      </c>
      <c r="F23" s="429"/>
      <c r="G23" s="433"/>
      <c r="H23" s="433"/>
      <c r="I23" s="433"/>
      <c r="J23" s="433"/>
      <c r="K23" s="433"/>
      <c r="L23" s="433"/>
      <c r="M23" s="433"/>
      <c r="N23" s="429"/>
    </row>
    <row r="24" spans="6:14" ht="12.75">
      <c r="F24" s="429"/>
      <c r="G24" s="433"/>
      <c r="H24" s="433"/>
      <c r="I24" s="433"/>
      <c r="J24" s="433"/>
      <c r="K24" s="433"/>
      <c r="L24" s="433"/>
      <c r="M24" s="433"/>
      <c r="N24" s="429"/>
    </row>
    <row r="25" spans="6:14" ht="12.75">
      <c r="F25" s="429"/>
      <c r="G25" s="437"/>
      <c r="H25" s="433"/>
      <c r="I25" s="437"/>
      <c r="J25" s="438"/>
      <c r="K25" s="437"/>
      <c r="L25" s="433"/>
      <c r="M25" s="439"/>
      <c r="N25" s="429"/>
    </row>
    <row r="26" spans="6:14" ht="12.75">
      <c r="F26" s="429"/>
      <c r="G26" s="437"/>
      <c r="H26" s="433"/>
      <c r="I26" s="437"/>
      <c r="J26" s="438"/>
      <c r="K26" s="437"/>
      <c r="L26" s="433"/>
      <c r="M26" s="439"/>
      <c r="N26" s="429"/>
    </row>
    <row r="27" spans="6:14" ht="12.75">
      <c r="F27" s="429"/>
      <c r="G27" s="437"/>
      <c r="H27" s="439"/>
      <c r="I27" s="439"/>
      <c r="J27" s="439"/>
      <c r="K27" s="439"/>
      <c r="L27" s="439"/>
      <c r="M27" s="439"/>
      <c r="N27" s="429"/>
    </row>
    <row r="28" spans="6:14" ht="13.5">
      <c r="F28" s="429"/>
      <c r="G28" s="440"/>
      <c r="H28" s="431"/>
      <c r="I28" s="441"/>
      <c r="J28" s="431"/>
      <c r="K28" s="431"/>
      <c r="L28" s="431"/>
      <c r="M28" s="431"/>
      <c r="N28" s="429"/>
    </row>
    <row r="29" spans="6:14" ht="12.75">
      <c r="F29" s="429"/>
      <c r="G29" s="431"/>
      <c r="H29" s="431"/>
      <c r="I29" s="431"/>
      <c r="J29" s="442"/>
      <c r="K29" s="431"/>
      <c r="L29" s="443"/>
      <c r="M29" s="431"/>
      <c r="N29" s="429"/>
    </row>
    <row r="30" spans="6:14" ht="12.75">
      <c r="F30" s="429"/>
      <c r="G30" s="431"/>
      <c r="H30" s="431"/>
      <c r="I30" s="431"/>
      <c r="J30" s="431"/>
      <c r="K30" s="431"/>
      <c r="L30" s="431"/>
      <c r="M30" s="431"/>
      <c r="N30" s="429"/>
    </row>
    <row r="31" spans="6:14" ht="13.5">
      <c r="F31" s="429"/>
      <c r="G31" s="431"/>
      <c r="H31" s="440"/>
      <c r="I31" s="431"/>
      <c r="J31" s="431"/>
      <c r="K31" s="431"/>
      <c r="L31" s="431"/>
      <c r="M31" s="431"/>
      <c r="N31" s="429"/>
    </row>
    <row r="32" spans="6:14" ht="12.75">
      <c r="F32" s="429"/>
      <c r="G32" s="431"/>
      <c r="H32" s="431"/>
      <c r="I32" s="431"/>
      <c r="J32" s="431"/>
      <c r="K32" s="431"/>
      <c r="L32" s="431"/>
      <c r="M32" s="431"/>
      <c r="N32" s="429"/>
    </row>
    <row r="33" spans="6:14" ht="12.75">
      <c r="F33" s="429"/>
      <c r="G33" s="431"/>
      <c r="H33" s="431"/>
      <c r="I33" s="431"/>
      <c r="J33" s="431"/>
      <c r="K33" s="431"/>
      <c r="L33" s="443"/>
      <c r="M33" s="431"/>
      <c r="N33" s="429"/>
    </row>
    <row r="34" spans="6:14" ht="12.75">
      <c r="F34" s="429"/>
      <c r="G34" s="431"/>
      <c r="H34" s="431"/>
      <c r="I34" s="431"/>
      <c r="J34" s="431"/>
      <c r="K34" s="431"/>
      <c r="L34" s="431"/>
      <c r="M34" s="431"/>
      <c r="N34" s="429"/>
    </row>
    <row r="35" spans="6:14" ht="12.75">
      <c r="F35" s="429"/>
      <c r="G35" s="431"/>
      <c r="H35" s="431"/>
      <c r="I35" s="431"/>
      <c r="J35" s="431"/>
      <c r="K35" s="431"/>
      <c r="L35" s="443"/>
      <c r="M35" s="431"/>
      <c r="N35" s="429"/>
    </row>
    <row r="36" spans="6:14" ht="12.75">
      <c r="F36" s="429"/>
      <c r="G36" s="431"/>
      <c r="H36" s="431"/>
      <c r="I36" s="431"/>
      <c r="J36" s="431"/>
      <c r="K36" s="431"/>
      <c r="L36" s="431"/>
      <c r="M36" s="431"/>
      <c r="N36" s="429"/>
    </row>
    <row r="37" spans="6:14" ht="12.75">
      <c r="F37" s="429"/>
      <c r="G37" s="431"/>
      <c r="H37" s="431"/>
      <c r="I37" s="431"/>
      <c r="J37" s="431"/>
      <c r="K37" s="431"/>
      <c r="L37" s="443"/>
      <c r="M37" s="431"/>
      <c r="N37" s="429"/>
    </row>
    <row r="38" spans="6:14" ht="12.75">
      <c r="F38" s="429"/>
      <c r="G38" s="431"/>
      <c r="H38" s="431"/>
      <c r="I38" s="431"/>
      <c r="J38" s="431"/>
      <c r="K38" s="431"/>
      <c r="L38" s="431"/>
      <c r="M38" s="431"/>
      <c r="N38" s="429"/>
    </row>
    <row r="39" spans="6:14" ht="12.75">
      <c r="F39" s="429"/>
      <c r="G39" s="431"/>
      <c r="H39" s="431"/>
      <c r="I39" s="431"/>
      <c r="J39" s="431"/>
      <c r="K39" s="431"/>
      <c r="L39" s="431"/>
      <c r="M39" s="431"/>
      <c r="N39" s="429"/>
    </row>
    <row r="40" spans="6:14" ht="12.75">
      <c r="F40" s="429"/>
      <c r="G40" s="433"/>
      <c r="H40" s="433"/>
      <c r="I40" s="433"/>
      <c r="J40" s="433"/>
      <c r="K40" s="433"/>
      <c r="L40" s="433"/>
      <c r="M40" s="433"/>
      <c r="N40" s="429"/>
    </row>
    <row r="41" spans="6:14" ht="12.75">
      <c r="F41" s="429"/>
      <c r="G41" s="431"/>
      <c r="H41" s="431"/>
      <c r="I41" s="431"/>
      <c r="J41" s="431"/>
      <c r="K41" s="431"/>
      <c r="L41" s="431"/>
      <c r="M41" s="431"/>
      <c r="N41" s="429"/>
    </row>
    <row r="42" spans="6:14" ht="12.75">
      <c r="F42" s="429"/>
      <c r="G42" s="431"/>
      <c r="H42" s="431"/>
      <c r="I42" s="431"/>
      <c r="J42" s="443"/>
      <c r="K42" s="431"/>
      <c r="L42" s="431"/>
      <c r="M42" s="431"/>
      <c r="N42" s="429"/>
    </row>
    <row r="43" spans="6:14" ht="12.75">
      <c r="F43" s="429"/>
      <c r="G43" s="431"/>
      <c r="H43" s="431"/>
      <c r="I43" s="431"/>
      <c r="J43" s="443"/>
      <c r="K43" s="431"/>
      <c r="L43" s="431"/>
      <c r="M43" s="431"/>
      <c r="N43" s="429"/>
    </row>
    <row r="44" spans="6:14" ht="12.75">
      <c r="F44" s="429"/>
      <c r="G44" s="431"/>
      <c r="H44" s="431"/>
      <c r="I44" s="431"/>
      <c r="J44" s="443"/>
      <c r="K44" s="431"/>
      <c r="L44" s="431"/>
      <c r="M44" s="431"/>
      <c r="N44" s="429"/>
    </row>
    <row r="45" spans="6:14" ht="12.75">
      <c r="F45" s="429"/>
      <c r="G45" s="431"/>
      <c r="H45" s="431"/>
      <c r="I45" s="431"/>
      <c r="J45" s="443"/>
      <c r="K45" s="431"/>
      <c r="L45" s="431"/>
      <c r="M45" s="431"/>
      <c r="N45" s="429"/>
    </row>
    <row r="46" spans="6:14" ht="12.75">
      <c r="F46" s="429"/>
      <c r="G46" s="429"/>
      <c r="H46" s="429"/>
      <c r="I46" s="429"/>
      <c r="J46" s="429"/>
      <c r="K46" s="429"/>
      <c r="L46" s="429"/>
      <c r="M46" s="429"/>
      <c r="N46" s="429"/>
    </row>
    <row r="47" spans="6:14" ht="12.75">
      <c r="F47" s="429"/>
      <c r="G47" s="429"/>
      <c r="H47" s="429"/>
      <c r="I47" s="429"/>
      <c r="J47" s="429"/>
      <c r="K47" s="429"/>
      <c r="L47" s="429"/>
      <c r="M47" s="429"/>
      <c r="N47" s="429"/>
    </row>
    <row r="48" spans="6:14" ht="12.75">
      <c r="F48" s="429"/>
      <c r="G48" s="429"/>
      <c r="H48" s="429"/>
      <c r="I48" s="429"/>
      <c r="J48" s="429"/>
      <c r="K48" s="429"/>
      <c r="L48" s="429"/>
      <c r="M48" s="429"/>
      <c r="N48" s="429"/>
    </row>
    <row r="49" spans="6:14" ht="12.75">
      <c r="F49" s="429"/>
      <c r="G49" s="429"/>
      <c r="H49" s="429"/>
      <c r="I49" s="429"/>
      <c r="J49" s="429"/>
      <c r="K49" s="429"/>
      <c r="L49" s="429"/>
      <c r="M49" s="429"/>
      <c r="N49" s="429"/>
    </row>
    <row r="50" spans="6:14" ht="12.75">
      <c r="F50" s="429"/>
      <c r="G50" s="429"/>
      <c r="H50" s="429"/>
      <c r="I50" s="429"/>
      <c r="J50" s="429"/>
      <c r="K50" s="429"/>
      <c r="L50" s="429"/>
      <c r="M50" s="429"/>
      <c r="N50" s="429"/>
    </row>
  </sheetData>
  <mergeCells count="1">
    <mergeCell ref="A17:D17"/>
  </mergeCells>
  <printOptions/>
  <pageMargins left="0.75" right="0.75" top="1" bottom="1" header="0.5" footer="0.5"/>
  <pageSetup horizontalDpi="200" verticalDpi="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5"/>
  <dimension ref="A1:BG59"/>
  <sheetViews>
    <sheetView workbookViewId="0" topLeftCell="A1">
      <selection activeCell="H16" sqref="H16"/>
    </sheetView>
  </sheetViews>
  <sheetFormatPr defaultColWidth="9.140625" defaultRowHeight="12.75"/>
  <cols>
    <col min="5" max="5" width="9.57421875" style="0" bestFit="1" customWidth="1"/>
    <col min="11" max="11" width="10.00390625" style="0" customWidth="1"/>
  </cols>
  <sheetData>
    <row r="1" spans="1:16" ht="12.75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6"/>
      <c r="N1" s="16"/>
      <c r="O1" s="16"/>
      <c r="P1" s="16"/>
    </row>
    <row r="2" spans="1:16" ht="15">
      <c r="A2" s="15"/>
      <c r="B2" s="17" t="s">
        <v>973</v>
      </c>
      <c r="C2" s="18"/>
      <c r="D2" s="15"/>
      <c r="E2" s="15"/>
      <c r="F2" s="15"/>
      <c r="G2" s="15"/>
      <c r="H2" s="15"/>
      <c r="I2" s="15"/>
      <c r="J2" s="15"/>
      <c r="K2" s="15"/>
      <c r="L2" s="15"/>
      <c r="M2" s="16"/>
      <c r="N2" s="16"/>
      <c r="O2" s="16"/>
      <c r="P2" s="16"/>
    </row>
    <row r="3" spans="1:16" ht="12.75">
      <c r="A3" s="15"/>
      <c r="B3" s="18"/>
      <c r="C3" s="18"/>
      <c r="D3" s="15"/>
      <c r="E3" s="15"/>
      <c r="F3" s="15"/>
      <c r="G3" s="15"/>
      <c r="H3" s="15"/>
      <c r="I3" s="15"/>
      <c r="J3" s="15"/>
      <c r="K3" s="15"/>
      <c r="L3" s="15"/>
      <c r="M3" s="16"/>
      <c r="N3" s="16"/>
      <c r="O3" s="16"/>
      <c r="P3" s="16"/>
    </row>
    <row r="4" spans="1:16" ht="12.75">
      <c r="A4" s="15"/>
      <c r="B4" s="487" t="s">
        <v>1023</v>
      </c>
      <c r="C4" s="487"/>
      <c r="D4" s="487"/>
      <c r="E4" s="487"/>
      <c r="F4" s="15" t="s">
        <v>979</v>
      </c>
      <c r="G4" s="15"/>
      <c r="H4" s="15"/>
      <c r="I4" s="15"/>
      <c r="J4" s="15"/>
      <c r="K4" s="15"/>
      <c r="L4" s="15"/>
      <c r="M4" s="16"/>
      <c r="N4" s="16"/>
      <c r="O4" s="16"/>
      <c r="P4" s="16"/>
    </row>
    <row r="5" spans="1:16" ht="12.75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6"/>
      <c r="N5" s="16"/>
      <c r="O5" s="16"/>
      <c r="P5" s="16"/>
    </row>
    <row r="6" spans="1:16" ht="12.75">
      <c r="A6" s="15"/>
      <c r="B6" s="15" t="s">
        <v>980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6"/>
      <c r="N6" s="16"/>
      <c r="O6" s="16"/>
      <c r="P6" s="16"/>
    </row>
    <row r="7" spans="1:16" ht="12.75">
      <c r="A7" s="15"/>
      <c r="B7" s="15" t="s">
        <v>981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6"/>
      <c r="N7" s="16"/>
      <c r="O7" s="16"/>
      <c r="P7" s="16"/>
    </row>
    <row r="8" spans="1:16" ht="12.75">
      <c r="A8" s="15"/>
      <c r="B8" s="15"/>
      <c r="C8" s="15"/>
      <c r="D8" s="15" t="s">
        <v>479</v>
      </c>
      <c r="E8" s="15"/>
      <c r="F8" s="15"/>
      <c r="G8" s="15"/>
      <c r="H8" s="15"/>
      <c r="I8" s="15"/>
      <c r="J8" s="15"/>
      <c r="K8" s="15"/>
      <c r="L8" s="15"/>
      <c r="M8" s="16"/>
      <c r="N8" s="16"/>
      <c r="O8" s="16"/>
      <c r="P8" s="16"/>
    </row>
    <row r="9" spans="1:16" ht="12.75" customHeight="1">
      <c r="A9" s="15"/>
      <c r="B9" s="19" t="s">
        <v>1007</v>
      </c>
      <c r="C9" s="20"/>
      <c r="D9" s="20"/>
      <c r="E9" s="20"/>
      <c r="F9" s="20"/>
      <c r="G9" s="15"/>
      <c r="H9" s="19" t="s">
        <v>982</v>
      </c>
      <c r="I9" s="20"/>
      <c r="J9" s="20"/>
      <c r="K9" s="20"/>
      <c r="L9" s="20"/>
      <c r="M9" s="16"/>
      <c r="N9" s="16"/>
      <c r="O9" s="16"/>
      <c r="P9" s="16"/>
    </row>
    <row r="10" spans="1:16" ht="12.75" customHeight="1" thickBot="1">
      <c r="A10" s="15"/>
      <c r="B10" s="21"/>
      <c r="C10" s="22"/>
      <c r="D10" s="22"/>
      <c r="E10" s="15"/>
      <c r="F10" s="15"/>
      <c r="G10" s="15"/>
      <c r="H10" s="21"/>
      <c r="I10" s="22"/>
      <c r="J10" s="22"/>
      <c r="K10" s="15"/>
      <c r="L10" s="15"/>
      <c r="M10" s="16"/>
      <c r="N10" s="16"/>
      <c r="O10" s="16"/>
      <c r="P10" s="16"/>
    </row>
    <row r="11" spans="1:16" ht="12.75" customHeight="1" thickBot="1">
      <c r="A11" s="15"/>
      <c r="B11" s="15" t="s">
        <v>983</v>
      </c>
      <c r="C11" s="15"/>
      <c r="D11" s="15"/>
      <c r="E11" s="23">
        <v>23.4</v>
      </c>
      <c r="F11" s="15" t="s">
        <v>984</v>
      </c>
      <c r="G11" s="15"/>
      <c r="H11" s="15" t="s">
        <v>985</v>
      </c>
      <c r="I11" s="15"/>
      <c r="J11" s="15"/>
      <c r="K11" s="23">
        <v>23.29</v>
      </c>
      <c r="L11" s="15" t="s">
        <v>984</v>
      </c>
      <c r="M11" s="16"/>
      <c r="N11" s="414"/>
      <c r="O11" s="16"/>
      <c r="P11" s="16"/>
    </row>
    <row r="12" spans="1:16" ht="12.75" customHeight="1" thickBot="1">
      <c r="A12" s="15"/>
      <c r="B12" s="15" t="s">
        <v>1009</v>
      </c>
      <c r="C12" s="15"/>
      <c r="D12" s="15"/>
      <c r="E12" s="412">
        <v>1</v>
      </c>
      <c r="F12" s="15"/>
      <c r="G12" s="15"/>
      <c r="H12" s="15" t="s">
        <v>1008</v>
      </c>
      <c r="I12" s="15"/>
      <c r="J12" s="15"/>
      <c r="K12" s="412">
        <v>0.9749</v>
      </c>
      <c r="L12" s="15"/>
      <c r="M12" s="16"/>
      <c r="N12" s="16"/>
      <c r="O12" s="16"/>
      <c r="P12" s="16"/>
    </row>
    <row r="13" spans="1:16" ht="12.75" customHeight="1" thickBot="1">
      <c r="A13" s="15"/>
      <c r="B13" s="15" t="s">
        <v>987</v>
      </c>
      <c r="C13" s="15"/>
      <c r="D13" s="15"/>
      <c r="E13" s="23">
        <v>217.785</v>
      </c>
      <c r="F13" s="15" t="s">
        <v>986</v>
      </c>
      <c r="G13" s="15"/>
      <c r="H13" s="15" t="s">
        <v>988</v>
      </c>
      <c r="I13" s="15"/>
      <c r="J13" s="15"/>
      <c r="K13" s="23">
        <v>217.891</v>
      </c>
      <c r="L13" s="15" t="s">
        <v>986</v>
      </c>
      <c r="M13" s="16"/>
      <c r="N13" s="16"/>
      <c r="O13" s="16"/>
      <c r="P13" s="16"/>
    </row>
    <row r="14" spans="1:16" ht="12.75" customHeight="1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6"/>
      <c r="N14" s="16"/>
      <c r="O14" s="16"/>
      <c r="P14" s="16"/>
    </row>
    <row r="15" spans="1:16" ht="12.75" customHeight="1">
      <c r="A15" s="15"/>
      <c r="B15" s="19" t="s">
        <v>989</v>
      </c>
      <c r="C15" s="20"/>
      <c r="D15" s="20"/>
      <c r="E15" s="20"/>
      <c r="F15" s="20"/>
      <c r="G15" s="15"/>
      <c r="H15" s="15"/>
      <c r="I15" s="15"/>
      <c r="J15" s="15"/>
      <c r="K15" s="15"/>
      <c r="L15" s="15"/>
      <c r="M15" s="16"/>
      <c r="N15" s="16"/>
      <c r="O15" s="16"/>
      <c r="P15" s="16"/>
    </row>
    <row r="16" spans="1:16" ht="12.75" customHeight="1">
      <c r="A16" s="15"/>
      <c r="B16" s="24"/>
      <c r="C16" s="24"/>
      <c r="D16" s="24"/>
      <c r="E16" s="24"/>
      <c r="F16" s="15"/>
      <c r="G16" s="15"/>
      <c r="H16" s="15"/>
      <c r="I16" s="15"/>
      <c r="J16" s="15"/>
      <c r="K16" s="15"/>
      <c r="L16" s="15"/>
      <c r="M16" s="16"/>
      <c r="N16" s="16"/>
      <c r="O16" s="16"/>
      <c r="P16" s="16"/>
    </row>
    <row r="17" spans="1:16" ht="12.75" customHeight="1">
      <c r="A17" s="15"/>
      <c r="B17" s="18" t="s">
        <v>1000</v>
      </c>
      <c r="C17" s="15"/>
      <c r="D17" s="15"/>
      <c r="E17" s="454">
        <f>E13*K12/E12+290*(1-K12/E12)</f>
        <v>219.59759649999998</v>
      </c>
      <c r="F17" s="18" t="s">
        <v>986</v>
      </c>
      <c r="G17" s="18"/>
      <c r="H17" s="15"/>
      <c r="I17" s="15"/>
      <c r="J17" s="15"/>
      <c r="K17" s="15"/>
      <c r="L17" s="15"/>
      <c r="M17" s="16"/>
      <c r="N17" s="16"/>
      <c r="O17" s="16"/>
      <c r="P17" s="16"/>
    </row>
    <row r="18" spans="1:16" ht="12.75" customHeight="1">
      <c r="A18" s="15"/>
      <c r="B18" s="15"/>
      <c r="C18" s="15"/>
      <c r="D18" s="15"/>
      <c r="E18" s="286"/>
      <c r="F18" s="15"/>
      <c r="G18" s="15"/>
      <c r="H18" s="15"/>
      <c r="I18" s="15"/>
      <c r="J18" s="15"/>
      <c r="K18" s="15"/>
      <c r="L18" s="15"/>
      <c r="M18" s="16"/>
      <c r="N18" s="16"/>
      <c r="O18" s="16"/>
      <c r="P18" s="16"/>
    </row>
    <row r="19" spans="1:16" ht="12.75" customHeight="1">
      <c r="A19" s="15"/>
      <c r="B19" s="18"/>
      <c r="C19" s="15"/>
      <c r="D19" s="18" t="s">
        <v>138</v>
      </c>
      <c r="E19" s="454">
        <f>10*LOG(10^(0.1*E11)*K12/E12^2)</f>
        <v>23.28960070390338</v>
      </c>
      <c r="F19" s="18" t="s">
        <v>984</v>
      </c>
      <c r="G19" s="25" t="s">
        <v>1003</v>
      </c>
      <c r="H19" s="454">
        <f>E19-2.15</f>
        <v>21.13960070390338</v>
      </c>
      <c r="I19" s="18" t="s">
        <v>525</v>
      </c>
      <c r="J19" s="15"/>
      <c r="K19" s="15"/>
      <c r="L19" s="15"/>
      <c r="M19" s="16"/>
      <c r="N19" s="16"/>
      <c r="O19" s="16"/>
      <c r="P19" s="16"/>
    </row>
    <row r="20" spans="1:16" ht="12.75" customHeight="1">
      <c r="A20" s="15"/>
      <c r="B20" s="18"/>
      <c r="C20" s="15"/>
      <c r="D20" s="18" t="s">
        <v>274</v>
      </c>
      <c r="E20" s="455">
        <f>10*LOG(10^(0.1*E11)*K12/E12^2)-10*LOG(E17)</f>
        <v>-0.1266751205210781</v>
      </c>
      <c r="F20" s="18" t="s">
        <v>1004</v>
      </c>
      <c r="G20" s="18"/>
      <c r="H20" s="15"/>
      <c r="I20" s="15"/>
      <c r="J20" s="15"/>
      <c r="K20" s="15"/>
      <c r="L20" s="15"/>
      <c r="M20" s="16"/>
      <c r="N20" s="16"/>
      <c r="O20" s="16"/>
      <c r="P20" s="16"/>
    </row>
    <row r="21" spans="1:16" ht="12.75" customHeight="1">
      <c r="A21" s="15"/>
      <c r="B21" s="18"/>
      <c r="C21" s="18"/>
      <c r="D21" s="18" t="s">
        <v>1005</v>
      </c>
      <c r="E21" s="454">
        <f>((1-K12/E12))*290</f>
        <v>7.2790000000000035</v>
      </c>
      <c r="F21" s="18" t="s">
        <v>986</v>
      </c>
      <c r="G21" s="18"/>
      <c r="H21" s="15"/>
      <c r="I21" s="15"/>
      <c r="J21" s="15"/>
      <c r="K21" s="15"/>
      <c r="L21" s="15"/>
      <c r="M21" s="16"/>
      <c r="N21" s="16"/>
      <c r="O21" s="16"/>
      <c r="P21" s="16"/>
    </row>
    <row r="22" spans="1:16" ht="12.75" customHeight="1">
      <c r="A22" s="15"/>
      <c r="B22" s="15"/>
      <c r="C22" s="15"/>
      <c r="D22" s="413" t="s">
        <v>1408</v>
      </c>
      <c r="E22" s="456">
        <f>K12/E12</f>
        <v>0.9749</v>
      </c>
      <c r="F22" s="15"/>
      <c r="G22" s="15"/>
      <c r="H22" s="15"/>
      <c r="I22" s="15"/>
      <c r="J22" s="15"/>
      <c r="K22" s="15"/>
      <c r="L22" s="15"/>
      <c r="M22" s="16"/>
      <c r="N22" s="16"/>
      <c r="O22" s="16"/>
      <c r="P22" s="16"/>
    </row>
    <row r="23" spans="1:12" ht="12.75" customHeight="1">
      <c r="A23" s="15"/>
      <c r="B23" s="15"/>
      <c r="C23" s="15"/>
      <c r="D23" s="413" t="s">
        <v>524</v>
      </c>
      <c r="E23" s="454">
        <f>E13</f>
        <v>217.785</v>
      </c>
      <c r="F23" s="18" t="s">
        <v>986</v>
      </c>
      <c r="G23" s="15"/>
      <c r="H23" s="15"/>
      <c r="I23" s="15"/>
      <c r="J23" s="15"/>
      <c r="K23" s="15"/>
      <c r="L23" s="15"/>
    </row>
    <row r="24" spans="1:12" ht="12.75" customHeight="1">
      <c r="A24" s="15"/>
      <c r="B24" s="18"/>
      <c r="C24" s="15"/>
      <c r="D24" s="15"/>
      <c r="E24" s="15"/>
      <c r="F24" s="15"/>
      <c r="G24" s="15"/>
      <c r="H24" s="15"/>
      <c r="I24" s="15"/>
      <c r="J24" s="15"/>
      <c r="K24" s="15"/>
      <c r="L24" s="15"/>
    </row>
    <row r="25" spans="1:12" ht="12.75" customHeight="1">
      <c r="A25" s="15"/>
      <c r="B25" s="18"/>
      <c r="C25" s="15"/>
      <c r="D25" s="15"/>
      <c r="E25" s="15"/>
      <c r="F25" s="15"/>
      <c r="G25" s="15"/>
      <c r="H25" s="15"/>
      <c r="I25" s="15"/>
      <c r="J25" s="15"/>
      <c r="K25" s="15"/>
      <c r="L25" s="15"/>
    </row>
    <row r="26" spans="2:7" ht="12.75" customHeight="1">
      <c r="B26" s="26"/>
      <c r="F26" s="16"/>
      <c r="G26" s="16"/>
    </row>
    <row r="27" spans="1:13" ht="12.75" customHeight="1">
      <c r="A27" s="235"/>
      <c r="B27" s="409" t="s">
        <v>1024</v>
      </c>
      <c r="C27" s="409"/>
      <c r="D27" s="409"/>
      <c r="E27" s="409"/>
      <c r="F27" s="235"/>
      <c r="G27" s="235"/>
      <c r="H27" s="235"/>
      <c r="I27" s="235"/>
      <c r="J27" s="235"/>
      <c r="K27" s="32">
        <v>40979</v>
      </c>
      <c r="L27" s="32"/>
      <c r="M27" s="16"/>
    </row>
    <row r="28" spans="2:12" ht="12.75" customHeight="1">
      <c r="B28" s="31"/>
      <c r="K28" s="32"/>
      <c r="L28" s="32"/>
    </row>
    <row r="29" spans="2:5" ht="12.75" customHeight="1">
      <c r="B29" s="488" t="s">
        <v>1025</v>
      </c>
      <c r="C29" s="488"/>
      <c r="D29" s="488"/>
      <c r="E29" s="488"/>
    </row>
    <row r="30" ht="12.75" customHeight="1"/>
    <row r="31" spans="2:12" ht="12.75" customHeight="1">
      <c r="B31" s="409" t="s">
        <v>651</v>
      </c>
      <c r="C31" s="409"/>
      <c r="D31" s="409"/>
      <c r="E31" s="409"/>
      <c r="F31" s="409"/>
      <c r="G31" s="409"/>
      <c r="H31" s="409"/>
      <c r="I31" s="409"/>
      <c r="J31" s="409"/>
      <c r="K31" s="409"/>
      <c r="L31" s="409"/>
    </row>
    <row r="32" spans="2:12" ht="12.75" customHeight="1">
      <c r="B32" s="409" t="s">
        <v>913</v>
      </c>
      <c r="C32" s="409"/>
      <c r="D32" s="409"/>
      <c r="E32" s="409"/>
      <c r="F32" s="409"/>
      <c r="G32" s="409"/>
      <c r="H32" s="409"/>
      <c r="I32" s="409"/>
      <c r="J32" s="409"/>
      <c r="K32" s="409"/>
      <c r="L32" s="409"/>
    </row>
    <row r="33" spans="2:12" ht="12.75" customHeight="1">
      <c r="B33" s="409" t="s">
        <v>914</v>
      </c>
      <c r="C33" s="409"/>
      <c r="D33" s="409"/>
      <c r="E33" s="409"/>
      <c r="F33" s="409"/>
      <c r="G33" s="409"/>
      <c r="H33" s="409"/>
      <c r="I33" s="409"/>
      <c r="J33" s="408"/>
      <c r="K33" s="408"/>
      <c r="L33" s="408"/>
    </row>
    <row r="34" spans="2:59" ht="12.75" customHeight="1">
      <c r="B34" s="410"/>
      <c r="C34" s="410"/>
      <c r="D34" s="410"/>
      <c r="E34" s="410"/>
      <c r="F34" s="410"/>
      <c r="G34" s="410"/>
      <c r="H34" s="410"/>
      <c r="I34" s="410"/>
      <c r="J34" s="410"/>
      <c r="K34" s="410"/>
      <c r="L34" s="410"/>
      <c r="M34" s="235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</row>
    <row r="35" spans="1:18" ht="12.75" customHeight="1">
      <c r="A35" s="16"/>
      <c r="B35" s="410" t="s">
        <v>915</v>
      </c>
      <c r="C35" s="410"/>
      <c r="D35" s="410"/>
      <c r="E35" s="410"/>
      <c r="F35" s="410"/>
      <c r="G35" s="410"/>
      <c r="H35" s="410"/>
      <c r="I35" s="410"/>
      <c r="J35" s="410"/>
      <c r="K35" s="410"/>
      <c r="L35" s="410"/>
      <c r="M35" s="14"/>
      <c r="N35" s="14"/>
      <c r="O35" s="14"/>
      <c r="P35" s="14"/>
      <c r="Q35" s="14"/>
      <c r="R35" s="14"/>
    </row>
    <row r="36" spans="1:18" ht="12.75" customHeight="1">
      <c r="A36" s="16"/>
      <c r="B36" s="410" t="s">
        <v>916</v>
      </c>
      <c r="C36" s="410"/>
      <c r="D36" s="410"/>
      <c r="E36" s="410"/>
      <c r="F36" s="410"/>
      <c r="G36" s="410"/>
      <c r="H36" s="410"/>
      <c r="I36" s="410"/>
      <c r="J36" s="410"/>
      <c r="K36" s="410"/>
      <c r="L36" s="410"/>
      <c r="M36" s="14"/>
      <c r="N36" s="14"/>
      <c r="O36" s="14"/>
      <c r="P36" s="14"/>
      <c r="Q36" s="14"/>
      <c r="R36" s="14"/>
    </row>
    <row r="37" spans="1:12" ht="12.75" customHeight="1">
      <c r="A37" s="16"/>
      <c r="B37" s="410" t="s">
        <v>917</v>
      </c>
      <c r="C37" s="411"/>
      <c r="D37" s="411"/>
      <c r="E37" s="411"/>
      <c r="F37" s="411"/>
      <c r="G37" s="411"/>
      <c r="H37" s="411"/>
      <c r="I37" s="411"/>
      <c r="J37" s="411"/>
      <c r="K37" s="411"/>
      <c r="L37" s="411"/>
    </row>
    <row r="38" spans="1:12" ht="12.75" customHeight="1">
      <c r="A38" s="16"/>
      <c r="B38" s="410" t="s">
        <v>918</v>
      </c>
      <c r="C38" s="411"/>
      <c r="D38" s="411"/>
      <c r="E38" s="411"/>
      <c r="F38" s="411"/>
      <c r="G38" s="411"/>
      <c r="H38" s="411"/>
      <c r="I38" s="411"/>
      <c r="J38" s="411"/>
      <c r="K38" s="411"/>
      <c r="L38" s="411"/>
    </row>
    <row r="39" spans="1:12" ht="12.75" customHeight="1">
      <c r="A39" s="16"/>
      <c r="B39" s="410" t="s">
        <v>919</v>
      </c>
      <c r="C39" s="411"/>
      <c r="D39" s="411"/>
      <c r="E39" s="411"/>
      <c r="F39" s="411"/>
      <c r="G39" s="411"/>
      <c r="H39" s="411"/>
      <c r="I39" s="411"/>
      <c r="J39" s="411"/>
      <c r="K39" s="411"/>
      <c r="L39" s="411"/>
    </row>
    <row r="40" spans="1:12" s="14" customFormat="1" ht="12.75" customHeight="1">
      <c r="A40" s="235"/>
      <c r="B40" s="410" t="s">
        <v>920</v>
      </c>
      <c r="C40" s="410"/>
      <c r="D40" s="410"/>
      <c r="E40" s="410"/>
      <c r="F40" s="410"/>
      <c r="G40" s="410"/>
      <c r="H40" s="410"/>
      <c r="I40" s="410"/>
      <c r="J40" s="410"/>
      <c r="K40" s="410"/>
      <c r="L40" s="410"/>
    </row>
    <row r="41" spans="2:12" s="235" customFormat="1" ht="12.75" customHeight="1">
      <c r="B41" s="410" t="s">
        <v>921</v>
      </c>
      <c r="C41" s="410"/>
      <c r="D41" s="410"/>
      <c r="E41" s="410"/>
      <c r="F41" s="410"/>
      <c r="G41" s="410"/>
      <c r="H41" s="410"/>
      <c r="I41" s="410"/>
      <c r="J41" s="410"/>
      <c r="K41" s="410"/>
      <c r="L41" s="410"/>
    </row>
    <row r="42" spans="2:12" s="235" customFormat="1" ht="12.75" customHeight="1">
      <c r="B42" s="410" t="s">
        <v>922</v>
      </c>
      <c r="C42" s="410"/>
      <c r="D42" s="410"/>
      <c r="E42" s="410"/>
      <c r="F42" s="410"/>
      <c r="G42" s="410"/>
      <c r="H42" s="410"/>
      <c r="I42" s="410"/>
      <c r="J42" s="410"/>
      <c r="K42" s="410"/>
      <c r="L42" s="410"/>
    </row>
    <row r="43" spans="2:12" s="235" customFormat="1" ht="12.75" customHeight="1">
      <c r="B43" s="410"/>
      <c r="C43" s="410"/>
      <c r="D43" s="410"/>
      <c r="E43" s="410"/>
      <c r="F43" s="410"/>
      <c r="G43" s="410"/>
      <c r="H43" s="410"/>
      <c r="I43" s="410"/>
      <c r="J43" s="410"/>
      <c r="K43" s="410"/>
      <c r="L43" s="410"/>
    </row>
    <row r="44" spans="2:12" s="235" customFormat="1" ht="12.75" customHeight="1">
      <c r="B44" s="410" t="s">
        <v>923</v>
      </c>
      <c r="C44" s="410"/>
      <c r="D44" s="410"/>
      <c r="E44" s="410"/>
      <c r="F44" s="410"/>
      <c r="G44" s="410"/>
      <c r="H44" s="410"/>
      <c r="I44" s="410"/>
      <c r="J44" s="410"/>
      <c r="K44" s="410"/>
      <c r="L44" s="410"/>
    </row>
    <row r="45" spans="2:12" s="235" customFormat="1" ht="12.75" customHeight="1">
      <c r="B45" s="410" t="s">
        <v>924</v>
      </c>
      <c r="C45" s="410"/>
      <c r="D45" s="410"/>
      <c r="E45" s="410"/>
      <c r="F45" s="410"/>
      <c r="G45" s="410"/>
      <c r="H45" s="410"/>
      <c r="I45" s="410"/>
      <c r="J45" s="410"/>
      <c r="K45" s="410"/>
      <c r="L45" s="410"/>
    </row>
    <row r="46" spans="2:12" s="235" customFormat="1" ht="12.75" customHeight="1">
      <c r="B46" s="410" t="s">
        <v>925</v>
      </c>
      <c r="C46" s="410"/>
      <c r="D46" s="410"/>
      <c r="E46" s="410"/>
      <c r="F46" s="410"/>
      <c r="G46" s="410"/>
      <c r="H46" s="410"/>
      <c r="I46" s="410"/>
      <c r="J46" s="410"/>
      <c r="K46" s="410"/>
      <c r="L46" s="410"/>
    </row>
    <row r="47" spans="2:12" s="235" customFormat="1" ht="12.75" customHeight="1">
      <c r="B47" s="410" t="s">
        <v>926</v>
      </c>
      <c r="C47" s="410"/>
      <c r="D47" s="410"/>
      <c r="E47" s="410"/>
      <c r="F47" s="410"/>
      <c r="G47" s="410"/>
      <c r="H47" s="410"/>
      <c r="I47" s="410"/>
      <c r="J47" s="410"/>
      <c r="K47" s="410"/>
      <c r="L47" s="410"/>
    </row>
    <row r="48" spans="2:12" s="235" customFormat="1" ht="12.75" customHeight="1">
      <c r="B48" s="410" t="s">
        <v>927</v>
      </c>
      <c r="C48" s="410"/>
      <c r="D48" s="410"/>
      <c r="E48" s="410"/>
      <c r="F48" s="410"/>
      <c r="G48" s="410"/>
      <c r="H48" s="410"/>
      <c r="I48" s="410"/>
      <c r="J48" s="410"/>
      <c r="K48" s="410"/>
      <c r="L48" s="410"/>
    </row>
    <row r="49" spans="2:12" s="235" customFormat="1" ht="12.75" customHeight="1">
      <c r="B49" s="410" t="s">
        <v>928</v>
      </c>
      <c r="C49" s="410"/>
      <c r="D49" s="410"/>
      <c r="E49" s="410"/>
      <c r="F49" s="410"/>
      <c r="G49" s="410"/>
      <c r="H49" s="410"/>
      <c r="I49" s="410"/>
      <c r="J49" s="410"/>
      <c r="K49" s="410"/>
      <c r="L49" s="410"/>
    </row>
    <row r="50" spans="2:12" s="235" customFormat="1" ht="12.75" customHeight="1">
      <c r="B50" s="410"/>
      <c r="C50" s="410"/>
      <c r="D50" s="410"/>
      <c r="E50" s="410"/>
      <c r="F50" s="410"/>
      <c r="G50" s="410"/>
      <c r="H50" s="410"/>
      <c r="I50" s="410"/>
      <c r="J50" s="410"/>
      <c r="K50" s="410"/>
      <c r="L50" s="410"/>
    </row>
    <row r="51" spans="2:12" s="235" customFormat="1" ht="12.75" customHeight="1">
      <c r="B51" s="410" t="s">
        <v>929</v>
      </c>
      <c r="C51" s="410"/>
      <c r="D51" s="410"/>
      <c r="E51" s="410"/>
      <c r="F51" s="410"/>
      <c r="G51" s="410"/>
      <c r="H51" s="410"/>
      <c r="I51" s="410"/>
      <c r="J51" s="410"/>
      <c r="K51" s="410"/>
      <c r="L51" s="410"/>
    </row>
    <row r="52" spans="2:12" s="235" customFormat="1" ht="12.75" customHeight="1">
      <c r="B52" s="410" t="s">
        <v>930</v>
      </c>
      <c r="C52" s="410"/>
      <c r="D52" s="410"/>
      <c r="E52" s="410"/>
      <c r="F52" s="410"/>
      <c r="G52" s="410"/>
      <c r="H52" s="410"/>
      <c r="I52" s="410"/>
      <c r="J52" s="410"/>
      <c r="K52" s="410"/>
      <c r="L52" s="410"/>
    </row>
    <row r="53" spans="2:12" s="235" customFormat="1" ht="12.75" customHeight="1">
      <c r="B53" s="410" t="s">
        <v>931</v>
      </c>
      <c r="C53" s="410"/>
      <c r="D53" s="410"/>
      <c r="E53" s="410"/>
      <c r="F53" s="410"/>
      <c r="G53" s="410"/>
      <c r="H53" s="410"/>
      <c r="I53" s="410"/>
      <c r="J53" s="410"/>
      <c r="K53" s="410"/>
      <c r="L53" s="410"/>
    </row>
    <row r="54" spans="2:12" s="235" customFormat="1" ht="12.75" customHeight="1">
      <c r="B54" s="410" t="s">
        <v>932</v>
      </c>
      <c r="C54" s="410"/>
      <c r="D54" s="410"/>
      <c r="E54" s="410"/>
      <c r="F54" s="410"/>
      <c r="G54" s="410"/>
      <c r="H54" s="410"/>
      <c r="I54" s="410"/>
      <c r="J54" s="410"/>
      <c r="K54" s="410"/>
      <c r="L54" s="410"/>
    </row>
    <row r="55" spans="2:12" s="235" customFormat="1" ht="12.75" customHeight="1">
      <c r="B55" s="410" t="s">
        <v>933</v>
      </c>
      <c r="C55" s="410"/>
      <c r="D55" s="410"/>
      <c r="E55" s="410"/>
      <c r="F55" s="410"/>
      <c r="G55" s="410"/>
      <c r="H55" s="410"/>
      <c r="I55" s="410"/>
      <c r="J55" s="410"/>
      <c r="K55" s="410"/>
      <c r="L55" s="410"/>
    </row>
    <row r="56" spans="2:12" s="235" customFormat="1" ht="12.75" customHeight="1">
      <c r="B56" s="410"/>
      <c r="C56" s="410"/>
      <c r="D56" s="410"/>
      <c r="E56" s="410"/>
      <c r="F56" s="410"/>
      <c r="G56" s="410"/>
      <c r="H56" s="410"/>
      <c r="I56" s="410"/>
      <c r="J56" s="410"/>
      <c r="K56" s="410"/>
      <c r="L56" s="410"/>
    </row>
    <row r="57" spans="2:12" s="235" customFormat="1" ht="12.75" customHeight="1">
      <c r="B57" s="410" t="s">
        <v>934</v>
      </c>
      <c r="C57" s="410"/>
      <c r="D57" s="410"/>
      <c r="E57" s="410"/>
      <c r="F57" s="410"/>
      <c r="G57" s="410"/>
      <c r="H57" s="410"/>
      <c r="I57" s="410"/>
      <c r="J57" s="410"/>
      <c r="K57" s="410"/>
      <c r="L57" s="410"/>
    </row>
    <row r="58" spans="2:12" s="235" customFormat="1" ht="12.75" customHeight="1">
      <c r="B58" s="410" t="s">
        <v>935</v>
      </c>
      <c r="C58" s="410"/>
      <c r="D58" s="410"/>
      <c r="E58" s="410"/>
      <c r="F58" s="410"/>
      <c r="G58" s="410"/>
      <c r="H58" s="410"/>
      <c r="I58" s="410"/>
      <c r="J58" s="410"/>
      <c r="K58" s="410"/>
      <c r="L58" s="410"/>
    </row>
    <row r="59" spans="2:12" s="235" customFormat="1" ht="12.75" customHeight="1">
      <c r="B59" s="410"/>
      <c r="C59" s="410"/>
      <c r="D59" s="410"/>
      <c r="E59" s="410"/>
      <c r="F59" s="410"/>
      <c r="G59" s="410"/>
      <c r="H59" s="410"/>
      <c r="I59" s="410"/>
      <c r="J59" s="410"/>
      <c r="K59" s="410"/>
      <c r="L59" s="410"/>
    </row>
    <row r="60" s="235" customFormat="1" ht="12.75" customHeight="1"/>
    <row r="61" s="235" customFormat="1" ht="12.75" customHeight="1"/>
    <row r="62" s="235" customFormat="1" ht="12.75" customHeight="1"/>
    <row r="63" s="235" customFormat="1" ht="12.75" customHeight="1"/>
    <row r="64" s="235" customFormat="1" ht="12.75" customHeight="1"/>
    <row r="65" s="235" customFormat="1" ht="12.75" customHeight="1"/>
    <row r="66" s="235" customFormat="1" ht="12.75" customHeight="1"/>
    <row r="67" s="235" customFormat="1" ht="12.75" customHeight="1"/>
    <row r="68" s="235" customFormat="1" ht="12.75" customHeight="1"/>
    <row r="69" s="235" customFormat="1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</sheetData>
  <sheetProtection/>
  <mergeCells count="2">
    <mergeCell ref="B4:E4"/>
    <mergeCell ref="B29:E29"/>
  </mergeCells>
  <printOptions/>
  <pageMargins left="0.75" right="0.75" top="1" bottom="1" header="0.5" footer="0.5"/>
  <pageSetup horizontalDpi="1200" verticalDpi="12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6"/>
  <dimension ref="A1:AF124"/>
  <sheetViews>
    <sheetView zoomScalePageLayoutView="0" workbookViewId="0" topLeftCell="A1">
      <selection activeCell="A15" sqref="A15:IV15"/>
    </sheetView>
  </sheetViews>
  <sheetFormatPr defaultColWidth="11.57421875" defaultRowHeight="12.75"/>
  <cols>
    <col min="1" max="23" width="11.57421875" style="0" customWidth="1"/>
    <col min="24" max="24" width="11.28125" style="0" customWidth="1"/>
    <col min="25" max="16384" width="9.140625" style="0" customWidth="1"/>
  </cols>
  <sheetData>
    <row r="1" spans="1:20" ht="12.75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</row>
    <row r="2" spans="1:20" ht="13.5" thickBo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</row>
    <row r="3" spans="1:32" ht="12.7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AC3" s="109" t="s">
        <v>274</v>
      </c>
      <c r="AD3" s="110"/>
      <c r="AE3" s="110"/>
      <c r="AF3" s="111"/>
    </row>
    <row r="4" spans="1:32" ht="12.7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Z4">
        <v>1</v>
      </c>
      <c r="AC4" s="112" t="s">
        <v>1247</v>
      </c>
      <c r="AD4" s="113"/>
      <c r="AE4" s="113"/>
      <c r="AF4" s="114"/>
    </row>
    <row r="5" spans="1:32" ht="13.5" thickBot="1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Z5">
        <v>0</v>
      </c>
      <c r="AC5" s="112"/>
      <c r="AD5" s="113"/>
      <c r="AE5" s="113"/>
      <c r="AF5" s="114"/>
    </row>
    <row r="6" spans="1:32" ht="13.5" thickBot="1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Z6">
        <v>1</v>
      </c>
      <c r="AC6" s="112"/>
      <c r="AD6" s="113" t="s">
        <v>1246</v>
      </c>
      <c r="AE6" s="108">
        <v>0.2</v>
      </c>
      <c r="AF6" s="114"/>
    </row>
    <row r="7" spans="1:32" ht="12.75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Z7">
        <v>0</v>
      </c>
      <c r="AC7" s="112">
        <v>0.2</v>
      </c>
      <c r="AD7" s="115">
        <f>3.9954*LN(AC7)+1.5601</f>
        <v>-4.870248235339204</v>
      </c>
      <c r="AE7" s="115">
        <f>AD7+AE$6</f>
        <v>-4.670248235339204</v>
      </c>
      <c r="AF7" s="116">
        <f>AD7-AE$6</f>
        <v>-5.070248235339204</v>
      </c>
    </row>
    <row r="8" spans="1:32" ht="12.75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Z8">
        <v>1</v>
      </c>
      <c r="AC8" s="112">
        <v>0.4</v>
      </c>
      <c r="AD8" s="115">
        <f>3.9954*LN(AC8)+1.5601</f>
        <v>-2.1008479901299992</v>
      </c>
      <c r="AE8" s="115">
        <f>AD8+AE$6</f>
        <v>-1.9008479901299993</v>
      </c>
      <c r="AF8" s="116">
        <f aca="true" t="shared" si="0" ref="AF8:AF71">AD8-AE$6</f>
        <v>-2.3008479901299994</v>
      </c>
    </row>
    <row r="9" spans="1:32" ht="12.7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Z9">
        <v>0</v>
      </c>
      <c r="AC9" s="112">
        <v>0.6</v>
      </c>
      <c r="AD9" s="115">
        <f aca="true" t="shared" si="1" ref="AD9:AD72">3.9954*LN(AC9)+1.5601</f>
        <v>-0.4808526971946392</v>
      </c>
      <c r="AE9" s="115">
        <f aca="true" t="shared" si="2" ref="AE9:AE72">AD9+AE$6</f>
        <v>-0.2808526971946392</v>
      </c>
      <c r="AF9" s="116">
        <f t="shared" si="0"/>
        <v>-0.6808526971946391</v>
      </c>
    </row>
    <row r="10" spans="1:32" ht="12.75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Z10">
        <v>1</v>
      </c>
      <c r="AC10" s="112">
        <v>0.8</v>
      </c>
      <c r="AD10" s="115">
        <f t="shared" si="1"/>
        <v>0.6685522550792066</v>
      </c>
      <c r="AE10" s="115">
        <f t="shared" si="2"/>
        <v>0.8685522550792066</v>
      </c>
      <c r="AF10" s="116">
        <f t="shared" si="0"/>
        <v>0.46855225507920656</v>
      </c>
    </row>
    <row r="11" spans="1:32" ht="12.75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Z11">
        <v>0</v>
      </c>
      <c r="AC11" s="112">
        <v>1</v>
      </c>
      <c r="AD11" s="115">
        <f t="shared" si="1"/>
        <v>1.5601</v>
      </c>
      <c r="AE11" s="115">
        <f t="shared" si="2"/>
        <v>1.7601</v>
      </c>
      <c r="AF11" s="116">
        <f t="shared" si="0"/>
        <v>1.3601</v>
      </c>
    </row>
    <row r="12" spans="1:32" ht="12.75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Z12">
        <v>1</v>
      </c>
      <c r="AC12" s="112">
        <v>1.2</v>
      </c>
      <c r="AD12" s="115">
        <f t="shared" si="1"/>
        <v>2.2885475480145665</v>
      </c>
      <c r="AE12" s="115">
        <f t="shared" si="2"/>
        <v>2.4885475480145667</v>
      </c>
      <c r="AF12" s="116">
        <f t="shared" si="0"/>
        <v>2.0885475480145663</v>
      </c>
    </row>
    <row r="13" spans="1:32" ht="12.75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Z13">
        <v>0</v>
      </c>
      <c r="AC13" s="112">
        <v>1.4</v>
      </c>
      <c r="AD13" s="115">
        <f t="shared" si="1"/>
        <v>2.904441174196394</v>
      </c>
      <c r="AE13" s="115">
        <f t="shared" si="2"/>
        <v>3.104441174196394</v>
      </c>
      <c r="AF13" s="116">
        <f t="shared" si="0"/>
        <v>2.704441174196394</v>
      </c>
    </row>
    <row r="14" spans="1:32" ht="12.75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Z14">
        <v>1</v>
      </c>
      <c r="AC14" s="112">
        <v>1.6</v>
      </c>
      <c r="AD14" s="115">
        <f t="shared" si="1"/>
        <v>3.437952500288412</v>
      </c>
      <c r="AE14" s="115">
        <f t="shared" si="2"/>
        <v>3.6379525002884123</v>
      </c>
      <c r="AF14" s="116">
        <f t="shared" si="0"/>
        <v>3.237952500288412</v>
      </c>
    </row>
    <row r="15" spans="1:32" ht="12.75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Z15">
        <v>0</v>
      </c>
      <c r="AC15" s="112">
        <v>1.8</v>
      </c>
      <c r="AD15" s="115">
        <f t="shared" si="1"/>
        <v>3.9085428409499263</v>
      </c>
      <c r="AE15" s="115">
        <f t="shared" si="2"/>
        <v>4.1085428409499265</v>
      </c>
      <c r="AF15" s="116">
        <f t="shared" si="0"/>
        <v>3.708542840949926</v>
      </c>
    </row>
    <row r="16" spans="1:32" ht="12.75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Z16">
        <v>1</v>
      </c>
      <c r="AC16" s="112">
        <v>2</v>
      </c>
      <c r="AD16" s="115">
        <f t="shared" si="1"/>
        <v>4.329500245209205</v>
      </c>
      <c r="AE16" s="115">
        <f t="shared" si="2"/>
        <v>4.5295002452092055</v>
      </c>
      <c r="AF16" s="116">
        <f t="shared" si="0"/>
        <v>4.129500245209205</v>
      </c>
    </row>
    <row r="17" spans="1:32" ht="12.75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Z17">
        <v>0</v>
      </c>
      <c r="AC17" s="112">
        <v>2.2</v>
      </c>
      <c r="AD17" s="115">
        <f t="shared" si="1"/>
        <v>4.710302537599405</v>
      </c>
      <c r="AE17" s="115">
        <f t="shared" si="2"/>
        <v>4.910302537599406</v>
      </c>
      <c r="AF17" s="116">
        <f t="shared" si="0"/>
        <v>4.510302537599405</v>
      </c>
    </row>
    <row r="18" spans="1:32" ht="12.75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Z18">
        <v>1</v>
      </c>
      <c r="AC18" s="112">
        <v>2.4</v>
      </c>
      <c r="AD18" s="115">
        <f t="shared" si="1"/>
        <v>5.0579477932237715</v>
      </c>
      <c r="AE18" s="115">
        <f t="shared" si="2"/>
        <v>5.257947793223772</v>
      </c>
      <c r="AF18" s="116">
        <f t="shared" si="0"/>
        <v>4.857947793223771</v>
      </c>
    </row>
    <row r="19" spans="1:32" ht="12.75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Z19">
        <v>0</v>
      </c>
      <c r="AC19" s="112">
        <v>2.6</v>
      </c>
      <c r="AD19" s="115">
        <f t="shared" si="1"/>
        <v>5.377750427462619</v>
      </c>
      <c r="AE19" s="115">
        <f t="shared" si="2"/>
        <v>5.577750427462619</v>
      </c>
      <c r="AF19" s="116">
        <f t="shared" si="0"/>
        <v>5.177750427462619</v>
      </c>
    </row>
    <row r="20" spans="1:32" ht="12.7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Z20">
        <v>1</v>
      </c>
      <c r="AC20" s="112">
        <v>2.8</v>
      </c>
      <c r="AD20" s="115">
        <f t="shared" si="1"/>
        <v>5.6738414194055995</v>
      </c>
      <c r="AE20" s="115">
        <f t="shared" si="2"/>
        <v>5.8738414194056</v>
      </c>
      <c r="AF20" s="116">
        <f t="shared" si="0"/>
        <v>5.473841419405599</v>
      </c>
    </row>
    <row r="21" spans="1:32" ht="12.75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Z21">
        <v>0</v>
      </c>
      <c r="AC21" s="112">
        <v>3</v>
      </c>
      <c r="AD21" s="115">
        <f t="shared" si="1"/>
        <v>5.949495538144566</v>
      </c>
      <c r="AE21" s="115">
        <f t="shared" si="2"/>
        <v>6.149495538144566</v>
      </c>
      <c r="AF21" s="116">
        <f t="shared" si="0"/>
        <v>5.749495538144566</v>
      </c>
    </row>
    <row r="22" spans="1:32" ht="12.75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Z22">
        <v>1</v>
      </c>
      <c r="AC22" s="112">
        <v>3.2</v>
      </c>
      <c r="AD22" s="115">
        <f t="shared" si="1"/>
        <v>6.207352745497618</v>
      </c>
      <c r="AE22" s="115">
        <f t="shared" si="2"/>
        <v>6.407352745497618</v>
      </c>
      <c r="AF22" s="116">
        <f t="shared" si="0"/>
        <v>6.007352745497617</v>
      </c>
    </row>
    <row r="23" spans="1:32" ht="12.75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Z23">
        <v>0</v>
      </c>
      <c r="AC23" s="112">
        <v>3.4</v>
      </c>
      <c r="AD23" s="115">
        <f t="shared" si="1"/>
        <v>6.4495723595030015</v>
      </c>
      <c r="AE23" s="115">
        <f t="shared" si="2"/>
        <v>6.649572359503002</v>
      </c>
      <c r="AF23" s="116">
        <f t="shared" si="0"/>
        <v>6.249572359503001</v>
      </c>
    </row>
    <row r="24" spans="1:32" ht="12.75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Z24">
        <v>1</v>
      </c>
      <c r="AC24" s="112">
        <v>3.6</v>
      </c>
      <c r="AD24" s="115">
        <f t="shared" si="1"/>
        <v>6.677943086159132</v>
      </c>
      <c r="AE24" s="115">
        <f t="shared" si="2"/>
        <v>6.877943086159132</v>
      </c>
      <c r="AF24" s="116">
        <f t="shared" si="0"/>
        <v>6.477943086159132</v>
      </c>
    </row>
    <row r="25" spans="1:32" ht="12.75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Z25">
        <v>0</v>
      </c>
      <c r="AC25" s="112">
        <v>3.8</v>
      </c>
      <c r="AD25" s="115">
        <f t="shared" si="1"/>
        <v>6.893963262022392</v>
      </c>
      <c r="AE25" s="115">
        <f t="shared" si="2"/>
        <v>7.093963262022392</v>
      </c>
      <c r="AF25" s="116">
        <f t="shared" si="0"/>
        <v>6.6939632620223914</v>
      </c>
    </row>
    <row r="26" spans="1:32" ht="12.75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Z26">
        <v>1</v>
      </c>
      <c r="AC26" s="112">
        <v>4</v>
      </c>
      <c r="AD26" s="115">
        <f t="shared" si="1"/>
        <v>7.098900490418411</v>
      </c>
      <c r="AE26" s="115">
        <f t="shared" si="2"/>
        <v>7.298900490418411</v>
      </c>
      <c r="AF26" s="116">
        <f>AD26-AE$6</f>
        <v>6.898900490418411</v>
      </c>
    </row>
    <row r="27" spans="1:32" ht="12.75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Z27">
        <v>0</v>
      </c>
      <c r="AC27" s="112">
        <v>4.2</v>
      </c>
      <c r="AD27" s="115">
        <f t="shared" si="1"/>
        <v>7.29383671234096</v>
      </c>
      <c r="AE27" s="115">
        <f t="shared" si="2"/>
        <v>7.49383671234096</v>
      </c>
      <c r="AF27" s="116">
        <f t="shared" si="0"/>
        <v>7.09383671234096</v>
      </c>
    </row>
    <row r="28" spans="1:32" ht="12.75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Z28">
        <v>1</v>
      </c>
      <c r="AC28" s="112">
        <v>4.4</v>
      </c>
      <c r="AD28" s="115">
        <f t="shared" si="1"/>
        <v>7.479702782808611</v>
      </c>
      <c r="AE28" s="115">
        <f t="shared" si="2"/>
        <v>7.6797027828086115</v>
      </c>
      <c r="AF28" s="116">
        <f t="shared" si="0"/>
        <v>7.279702782808611</v>
      </c>
    </row>
    <row r="29" spans="1:32" ht="12.75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Z29">
        <v>0</v>
      </c>
      <c r="AC29" s="112">
        <v>4.6</v>
      </c>
      <c r="AD29" s="115">
        <f t="shared" si="1"/>
        <v>7.6573053549841195</v>
      </c>
      <c r="AE29" s="115">
        <f t="shared" si="2"/>
        <v>7.85730535498412</v>
      </c>
      <c r="AF29" s="116">
        <f t="shared" si="0"/>
        <v>7.457305354984119</v>
      </c>
    </row>
    <row r="30" spans="1:32" ht="12.75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Z30">
        <v>1</v>
      </c>
      <c r="AC30" s="112">
        <v>4.8</v>
      </c>
      <c r="AD30" s="115">
        <f t="shared" si="1"/>
        <v>7.827348038432977</v>
      </c>
      <c r="AE30" s="115">
        <f t="shared" si="2"/>
        <v>8.027348038432978</v>
      </c>
      <c r="AF30" s="116">
        <f t="shared" si="0"/>
        <v>7.627348038432977</v>
      </c>
    </row>
    <row r="31" spans="1:32" ht="12.7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Z31">
        <v>0</v>
      </c>
      <c r="AC31" s="112">
        <v>5</v>
      </c>
      <c r="AD31" s="115">
        <f t="shared" si="1"/>
        <v>7.990448235339205</v>
      </c>
      <c r="AE31" s="115">
        <f t="shared" si="2"/>
        <v>8.190448235339204</v>
      </c>
      <c r="AF31" s="116">
        <f t="shared" si="0"/>
        <v>7.790448235339205</v>
      </c>
    </row>
    <row r="32" spans="1:32" ht="12.7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Z32">
        <v>1</v>
      </c>
      <c r="AC32" s="112">
        <v>5.2</v>
      </c>
      <c r="AD32" s="115">
        <f t="shared" si="1"/>
        <v>8.147150672671824</v>
      </c>
      <c r="AE32" s="115">
        <f t="shared" si="2"/>
        <v>8.347150672671823</v>
      </c>
      <c r="AF32" s="116">
        <f t="shared" si="0"/>
        <v>7.947150672671824</v>
      </c>
    </row>
    <row r="33" spans="1:32" ht="12.7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Z33">
        <v>0</v>
      </c>
      <c r="AC33" s="112">
        <v>5.4</v>
      </c>
      <c r="AD33" s="115">
        <f t="shared" si="1"/>
        <v>8.297938379094493</v>
      </c>
      <c r="AE33" s="115">
        <f t="shared" si="2"/>
        <v>8.497938379094492</v>
      </c>
      <c r="AF33" s="116">
        <f t="shared" si="0"/>
        <v>8.097938379094494</v>
      </c>
    </row>
    <row r="34" spans="1:32" ht="12.7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Z34">
        <v>1</v>
      </c>
      <c r="AC34" s="112">
        <v>5.6</v>
      </c>
      <c r="AD34" s="115">
        <f t="shared" si="1"/>
        <v>8.443241664614805</v>
      </c>
      <c r="AE34" s="115">
        <f t="shared" si="2"/>
        <v>8.643241664614804</v>
      </c>
      <c r="AF34" s="116">
        <f t="shared" si="0"/>
        <v>8.243241664614805</v>
      </c>
    </row>
    <row r="35" spans="1:32" ht="12.7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Z35">
        <v>0</v>
      </c>
      <c r="AC35" s="112">
        <v>5.8</v>
      </c>
      <c r="AD35" s="115">
        <f t="shared" si="1"/>
        <v>8.583445523788754</v>
      </c>
      <c r="AE35" s="115">
        <f t="shared" si="2"/>
        <v>8.783445523788753</v>
      </c>
      <c r="AF35" s="116">
        <f t="shared" si="0"/>
        <v>8.383445523788755</v>
      </c>
    </row>
    <row r="36" spans="1:32" ht="12.7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Z36">
        <v>1</v>
      </c>
      <c r="AC36" s="112">
        <v>6</v>
      </c>
      <c r="AD36" s="115">
        <f t="shared" si="1"/>
        <v>8.718895783353771</v>
      </c>
      <c r="AE36" s="115">
        <f t="shared" si="2"/>
        <v>8.91889578335377</v>
      </c>
      <c r="AF36" s="116">
        <f t="shared" si="0"/>
        <v>8.518895783353772</v>
      </c>
    </row>
    <row r="37" spans="1:32" ht="12.7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Z37">
        <v>0</v>
      </c>
      <c r="AC37" s="112">
        <v>6.2</v>
      </c>
      <c r="AD37" s="115">
        <f t="shared" si="1"/>
        <v>8.849904241460749</v>
      </c>
      <c r="AE37" s="115">
        <f t="shared" si="2"/>
        <v>9.049904241460748</v>
      </c>
      <c r="AF37" s="116">
        <f t="shared" si="0"/>
        <v>8.64990424146075</v>
      </c>
    </row>
    <row r="38" spans="1:32" ht="12.7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Z38">
        <v>1</v>
      </c>
      <c r="AC38" s="112">
        <v>6.4</v>
      </c>
      <c r="AD38" s="115">
        <f t="shared" si="1"/>
        <v>8.976752990706823</v>
      </c>
      <c r="AE38" s="115">
        <f t="shared" si="2"/>
        <v>9.176752990706822</v>
      </c>
      <c r="AF38" s="116">
        <f t="shared" si="0"/>
        <v>8.776752990706823</v>
      </c>
    </row>
    <row r="39" spans="1:32" ht="12.7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Z39">
        <v>0</v>
      </c>
      <c r="AC39" s="112">
        <v>6.6</v>
      </c>
      <c r="AD39" s="115">
        <f t="shared" si="1"/>
        <v>9.09969807574397</v>
      </c>
      <c r="AE39" s="115">
        <f t="shared" si="2"/>
        <v>9.299698075743969</v>
      </c>
      <c r="AF39" s="116">
        <f t="shared" si="0"/>
        <v>8.89969807574397</v>
      </c>
    </row>
    <row r="40" spans="1:32" ht="12.7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Z40">
        <v>1</v>
      </c>
      <c r="AC40" s="112">
        <v>6.8</v>
      </c>
      <c r="AD40" s="115">
        <f t="shared" si="1"/>
        <v>9.218972604712206</v>
      </c>
      <c r="AE40" s="115">
        <f t="shared" si="2"/>
        <v>9.418972604712206</v>
      </c>
      <c r="AF40" s="116">
        <f t="shared" si="0"/>
        <v>9.018972604712207</v>
      </c>
    </row>
    <row r="41" spans="1:32" ht="12.7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Z41">
        <v>0</v>
      </c>
      <c r="AC41" s="112">
        <v>7</v>
      </c>
      <c r="AD41" s="115">
        <f t="shared" si="1"/>
        <v>9.334789409535599</v>
      </c>
      <c r="AE41" s="115">
        <f t="shared" si="2"/>
        <v>9.534789409535598</v>
      </c>
      <c r="AF41" s="116">
        <f t="shared" si="0"/>
        <v>9.1347894095356</v>
      </c>
    </row>
    <row r="42" spans="1:32" ht="12.7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Z42">
        <v>1</v>
      </c>
      <c r="AC42" s="112">
        <v>7.2</v>
      </c>
      <c r="AD42" s="115">
        <f t="shared" si="1"/>
        <v>9.447343331368337</v>
      </c>
      <c r="AE42" s="115">
        <f t="shared" si="2"/>
        <v>9.647343331368337</v>
      </c>
      <c r="AF42" s="116">
        <f t="shared" si="0"/>
        <v>9.247343331368338</v>
      </c>
    </row>
    <row r="43" spans="1:32" ht="12.7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Z43">
        <v>0</v>
      </c>
      <c r="AC43" s="112">
        <v>7.4</v>
      </c>
      <c r="AD43" s="115">
        <f t="shared" si="1"/>
        <v>9.556813192839531</v>
      </c>
      <c r="AE43" s="115">
        <f t="shared" si="2"/>
        <v>9.75681319283953</v>
      </c>
      <c r="AF43" s="116">
        <f t="shared" si="0"/>
        <v>9.356813192839532</v>
      </c>
    </row>
    <row r="44" spans="1:32" ht="12.7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Z44">
        <v>1</v>
      </c>
      <c r="AC44" s="112">
        <v>7.6</v>
      </c>
      <c r="AD44" s="115">
        <f t="shared" si="1"/>
        <v>9.663363507231596</v>
      </c>
      <c r="AE44" s="115">
        <f t="shared" si="2"/>
        <v>9.863363507231595</v>
      </c>
      <c r="AF44" s="116">
        <f t="shared" si="0"/>
        <v>9.463363507231596</v>
      </c>
    </row>
    <row r="45" spans="1:32" ht="12.7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AC45" s="112">
        <v>7.8</v>
      </c>
      <c r="AD45" s="115">
        <f t="shared" si="1"/>
        <v>9.767145965607186</v>
      </c>
      <c r="AE45" s="115">
        <f t="shared" si="2"/>
        <v>9.967145965607186</v>
      </c>
      <c r="AF45" s="116">
        <f t="shared" si="0"/>
        <v>9.567145965607187</v>
      </c>
    </row>
    <row r="46" spans="1:32" ht="12.7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Z46">
        <v>1</v>
      </c>
      <c r="AC46" s="112">
        <v>8</v>
      </c>
      <c r="AD46" s="115">
        <f t="shared" si="1"/>
        <v>9.868300735627615</v>
      </c>
      <c r="AE46" s="115">
        <f t="shared" si="2"/>
        <v>10.068300735627615</v>
      </c>
      <c r="AF46" s="116">
        <f t="shared" si="0"/>
        <v>9.668300735627616</v>
      </c>
    </row>
    <row r="47" spans="1:32" ht="12.7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Z47">
        <v>0</v>
      </c>
      <c r="AC47" s="112">
        <v>8.2</v>
      </c>
      <c r="AD47" s="115">
        <f t="shared" si="1"/>
        <v>9.966957599971186</v>
      </c>
      <c r="AE47" s="115">
        <f t="shared" si="2"/>
        <v>10.166957599971186</v>
      </c>
      <c r="AF47" s="116">
        <f t="shared" si="0"/>
        <v>9.766957599971187</v>
      </c>
    </row>
    <row r="48" spans="1:32" ht="12.7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Z48">
        <v>1</v>
      </c>
      <c r="AC48" s="112">
        <v>8.4</v>
      </c>
      <c r="AD48" s="115">
        <f t="shared" si="1"/>
        <v>10.063236957550165</v>
      </c>
      <c r="AE48" s="115">
        <f t="shared" si="2"/>
        <v>10.263236957550165</v>
      </c>
      <c r="AF48" s="116">
        <f t="shared" si="0"/>
        <v>9.863236957550166</v>
      </c>
    </row>
    <row r="49" spans="1:32" ht="12.7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Z49">
        <v>0</v>
      </c>
      <c r="AC49" s="112">
        <v>8.6</v>
      </c>
      <c r="AD49" s="115">
        <f t="shared" si="1"/>
        <v>10.157250706902854</v>
      </c>
      <c r="AE49" s="115">
        <f t="shared" si="2"/>
        <v>10.357250706902853</v>
      </c>
      <c r="AF49" s="116">
        <f t="shared" si="0"/>
        <v>9.957250706902855</v>
      </c>
    </row>
    <row r="50" spans="1:32" ht="12.7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Z50">
        <v>1</v>
      </c>
      <c r="AC50" s="112">
        <v>8.8</v>
      </c>
      <c r="AD50" s="115">
        <f t="shared" si="1"/>
        <v>10.249103028017817</v>
      </c>
      <c r="AE50" s="115">
        <f t="shared" si="2"/>
        <v>10.449103028017817</v>
      </c>
      <c r="AF50" s="116">
        <f t="shared" si="0"/>
        <v>10.049103028017818</v>
      </c>
    </row>
    <row r="51" spans="1:32" ht="12.7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Z51">
        <v>0</v>
      </c>
      <c r="AC51" s="112">
        <v>9</v>
      </c>
      <c r="AD51" s="115">
        <f t="shared" si="1"/>
        <v>10.338891076289132</v>
      </c>
      <c r="AE51" s="115">
        <f t="shared" si="2"/>
        <v>10.538891076289131</v>
      </c>
      <c r="AF51" s="116">
        <f t="shared" si="0"/>
        <v>10.138891076289132</v>
      </c>
    </row>
    <row r="52" spans="1:32" ht="12.7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Z52">
        <v>1</v>
      </c>
      <c r="AC52" s="112">
        <v>9.2</v>
      </c>
      <c r="AD52" s="115">
        <f t="shared" si="1"/>
        <v>10.426705600193326</v>
      </c>
      <c r="AE52" s="115">
        <f t="shared" si="2"/>
        <v>10.626705600193326</v>
      </c>
      <c r="AF52" s="116">
        <f t="shared" si="0"/>
        <v>10.226705600193327</v>
      </c>
    </row>
    <row r="53" spans="1:32" ht="12.7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Z53">
        <v>0</v>
      </c>
      <c r="AC53" s="112">
        <v>9.4</v>
      </c>
      <c r="AD53" s="115">
        <f t="shared" si="1"/>
        <v>10.512631492533165</v>
      </c>
      <c r="AE53" s="115">
        <f t="shared" si="2"/>
        <v>10.712631492533164</v>
      </c>
      <c r="AF53" s="116">
        <f t="shared" si="0"/>
        <v>10.312631492533166</v>
      </c>
    </row>
    <row r="54" spans="1:32" ht="12.7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Z54">
        <v>1</v>
      </c>
      <c r="AC54" s="112">
        <v>9.6</v>
      </c>
      <c r="AD54" s="115">
        <f t="shared" si="1"/>
        <v>10.596748283642183</v>
      </c>
      <c r="AE54" s="115">
        <f t="shared" si="2"/>
        <v>10.796748283642183</v>
      </c>
      <c r="AF54" s="116">
        <f t="shared" si="0"/>
        <v>10.396748283642184</v>
      </c>
    </row>
    <row r="55" spans="1:32" ht="12.7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Z55">
        <v>0</v>
      </c>
      <c r="AC55" s="112">
        <v>9.8</v>
      </c>
      <c r="AD55" s="115">
        <f t="shared" si="1"/>
        <v>10.679130583731993</v>
      </c>
      <c r="AE55" s="115">
        <f t="shared" si="2"/>
        <v>10.879130583731992</v>
      </c>
      <c r="AF55" s="116">
        <f t="shared" si="0"/>
        <v>10.479130583731994</v>
      </c>
    </row>
    <row r="56" spans="1:32" ht="12.7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Z56">
        <v>1</v>
      </c>
      <c r="AC56" s="112">
        <v>10</v>
      </c>
      <c r="AD56" s="115">
        <f t="shared" si="1"/>
        <v>10.759848480548412</v>
      </c>
      <c r="AE56" s="115">
        <f t="shared" si="2"/>
        <v>10.95984848054841</v>
      </c>
      <c r="AF56" s="116">
        <f t="shared" si="0"/>
        <v>10.559848480548412</v>
      </c>
    </row>
    <row r="57" spans="1:32" ht="12.7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Z57">
        <v>0</v>
      </c>
      <c r="AC57" s="112">
        <v>10.2</v>
      </c>
      <c r="AD57" s="115">
        <f t="shared" si="1"/>
        <v>10.838967897647565</v>
      </c>
      <c r="AE57" s="115">
        <f t="shared" si="2"/>
        <v>11.038967897647565</v>
      </c>
      <c r="AF57" s="116">
        <f t="shared" si="0"/>
        <v>10.638967897647566</v>
      </c>
    </row>
    <row r="58" spans="1:32" ht="12.7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Z58">
        <v>1</v>
      </c>
      <c r="AC58" s="112">
        <v>10.4</v>
      </c>
      <c r="AD58" s="115">
        <f t="shared" si="1"/>
        <v>10.91655091788103</v>
      </c>
      <c r="AE58" s="115">
        <f t="shared" si="2"/>
        <v>11.11655091788103</v>
      </c>
      <c r="AF58" s="116">
        <f t="shared" si="0"/>
        <v>10.716550917881031</v>
      </c>
    </row>
    <row r="59" spans="1:32" ht="12.7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Z59">
        <v>0</v>
      </c>
      <c r="AC59" s="112">
        <v>10.6</v>
      </c>
      <c r="AD59" s="115">
        <f t="shared" si="1"/>
        <v>10.992656076066943</v>
      </c>
      <c r="AE59" s="115">
        <f t="shared" si="2"/>
        <v>11.192656076066942</v>
      </c>
      <c r="AF59" s="116">
        <f t="shared" si="0"/>
        <v>10.792656076066944</v>
      </c>
    </row>
    <row r="60" spans="29:32" ht="12.75">
      <c r="AC60" s="112">
        <v>10.8</v>
      </c>
      <c r="AD60" s="115">
        <f t="shared" si="1"/>
        <v>11.067338624303698</v>
      </c>
      <c r="AE60" s="115">
        <f t="shared" si="2"/>
        <v>11.267338624303697</v>
      </c>
      <c r="AF60" s="116">
        <f t="shared" si="0"/>
        <v>10.867338624303699</v>
      </c>
    </row>
    <row r="61" spans="26:32" ht="12.75">
      <c r="Z61">
        <v>1</v>
      </c>
      <c r="AC61" s="112">
        <v>11</v>
      </c>
      <c r="AD61" s="115">
        <f t="shared" si="1"/>
        <v>11.14065077293861</v>
      </c>
      <c r="AE61" s="115">
        <f t="shared" si="2"/>
        <v>11.34065077293861</v>
      </c>
      <c r="AF61" s="116">
        <f t="shared" si="0"/>
        <v>10.94065077293861</v>
      </c>
    </row>
    <row r="62" spans="26:32" ht="12.75">
      <c r="Z62">
        <v>0</v>
      </c>
      <c r="AC62" s="112">
        <v>11.2</v>
      </c>
      <c r="AD62" s="115">
        <f t="shared" si="1"/>
        <v>11.21264190982401</v>
      </c>
      <c r="AE62" s="115">
        <f t="shared" si="2"/>
        <v>11.412641909824009</v>
      </c>
      <c r="AF62" s="116">
        <f t="shared" si="0"/>
        <v>11.01264190982401</v>
      </c>
    </row>
    <row r="63" spans="26:32" ht="12.75">
      <c r="Z63">
        <v>1</v>
      </c>
      <c r="AC63" s="112">
        <v>11.4</v>
      </c>
      <c r="AD63" s="115">
        <f t="shared" si="1"/>
        <v>11.283358800166958</v>
      </c>
      <c r="AE63" s="115">
        <f t="shared" si="2"/>
        <v>11.483358800166958</v>
      </c>
      <c r="AF63" s="116">
        <f t="shared" si="0"/>
        <v>11.083358800166959</v>
      </c>
    </row>
    <row r="64" spans="26:32" ht="12.75">
      <c r="Z64">
        <v>0</v>
      </c>
      <c r="AC64" s="112">
        <v>11.6</v>
      </c>
      <c r="AD64" s="115">
        <f t="shared" si="1"/>
        <v>11.35284576899796</v>
      </c>
      <c r="AE64" s="115">
        <f t="shared" si="2"/>
        <v>11.55284576899796</v>
      </c>
      <c r="AF64" s="116">
        <f t="shared" si="0"/>
        <v>11.152845768997961</v>
      </c>
    </row>
    <row r="65" spans="26:32" ht="12.75">
      <c r="Z65">
        <v>1</v>
      </c>
      <c r="AC65" s="112">
        <v>11.8</v>
      </c>
      <c r="AD65" s="115">
        <f t="shared" si="1"/>
        <v>11.421144868041708</v>
      </c>
      <c r="AE65" s="115">
        <f t="shared" si="2"/>
        <v>11.621144868041707</v>
      </c>
      <c r="AF65" s="116">
        <f t="shared" si="0"/>
        <v>11.221144868041709</v>
      </c>
    </row>
    <row r="66" spans="26:32" ht="12.75">
      <c r="Z66">
        <v>0</v>
      </c>
      <c r="AC66" s="112">
        <v>12</v>
      </c>
      <c r="AD66" s="115">
        <f t="shared" si="1"/>
        <v>11.488296028562978</v>
      </c>
      <c r="AE66" s="115">
        <f t="shared" si="2"/>
        <v>11.688296028562977</v>
      </c>
      <c r="AF66" s="116">
        <f t="shared" si="0"/>
        <v>11.288296028562979</v>
      </c>
    </row>
    <row r="67" spans="26:32" ht="12.75">
      <c r="Z67">
        <v>1</v>
      </c>
      <c r="AC67" s="112">
        <v>12.2</v>
      </c>
      <c r="AD67" s="115">
        <f t="shared" si="1"/>
        <v>11.554337201578843</v>
      </c>
      <c r="AE67" s="115">
        <f t="shared" si="2"/>
        <v>11.754337201578842</v>
      </c>
      <c r="AF67" s="116">
        <f t="shared" si="0"/>
        <v>11.354337201578844</v>
      </c>
    </row>
    <row r="68" spans="26:32" ht="12.75">
      <c r="Z68">
        <v>0</v>
      </c>
      <c r="AC68" s="112">
        <v>12.4</v>
      </c>
      <c r="AD68" s="115">
        <f t="shared" si="1"/>
        <v>11.619304486669954</v>
      </c>
      <c r="AE68" s="115">
        <f t="shared" si="2"/>
        <v>11.819304486669953</v>
      </c>
      <c r="AF68" s="116">
        <f t="shared" si="0"/>
        <v>11.419304486669954</v>
      </c>
    </row>
    <row r="69" spans="26:32" ht="12.75">
      <c r="Z69">
        <v>1</v>
      </c>
      <c r="AC69" s="112">
        <v>12.6</v>
      </c>
      <c r="AD69" s="115">
        <f t="shared" si="1"/>
        <v>11.683232250485524</v>
      </c>
      <c r="AE69" s="115">
        <f t="shared" si="2"/>
        <v>11.883232250485523</v>
      </c>
      <c r="AF69" s="116">
        <f t="shared" si="0"/>
        <v>11.483232250485525</v>
      </c>
    </row>
    <row r="70" spans="26:32" ht="12.75">
      <c r="Z70">
        <v>0</v>
      </c>
      <c r="AC70" s="112">
        <v>12.8</v>
      </c>
      <c r="AD70" s="115">
        <f t="shared" si="1"/>
        <v>11.746153235916028</v>
      </c>
      <c r="AE70" s="115">
        <f t="shared" si="2"/>
        <v>11.946153235916027</v>
      </c>
      <c r="AF70" s="116">
        <f t="shared" si="0"/>
        <v>11.546153235916028</v>
      </c>
    </row>
    <row r="71" spans="26:32" ht="12.75">
      <c r="Z71">
        <v>1</v>
      </c>
      <c r="AC71" s="112">
        <v>13</v>
      </c>
      <c r="AD71" s="115">
        <f t="shared" si="1"/>
        <v>11.808098662801825</v>
      </c>
      <c r="AE71" s="115">
        <f t="shared" si="2"/>
        <v>12.008098662801824</v>
      </c>
      <c r="AF71" s="116">
        <f t="shared" si="0"/>
        <v>11.608098662801826</v>
      </c>
    </row>
    <row r="72" spans="26:32" ht="12.75">
      <c r="Z72">
        <v>0</v>
      </c>
      <c r="AC72" s="112">
        <v>13.2</v>
      </c>
      <c r="AD72" s="115">
        <f t="shared" si="1"/>
        <v>11.869098320953176</v>
      </c>
      <c r="AE72" s="115">
        <f t="shared" si="2"/>
        <v>12.069098320953175</v>
      </c>
      <c r="AF72" s="116">
        <f aca="true" t="shared" si="3" ref="AF72:AF79">AD72-AE$6</f>
        <v>11.669098320953177</v>
      </c>
    </row>
    <row r="73" spans="26:32" ht="12.75">
      <c r="Z73">
        <v>1</v>
      </c>
      <c r="AC73" s="112">
        <v>13.4</v>
      </c>
      <c r="AD73" s="115">
        <f aca="true" t="shared" si="4" ref="AD73:AD79">3.9954*LN(AC73)+1.5601</f>
        <v>11.929180656175461</v>
      </c>
      <c r="AE73" s="115">
        <f aca="true" t="shared" si="5" ref="AE73:AE79">AD73+AE$6</f>
        <v>12.12918065617546</v>
      </c>
      <c r="AF73" s="116">
        <f t="shared" si="3"/>
        <v>11.729180656175462</v>
      </c>
    </row>
    <row r="74" spans="26:32" ht="12.75">
      <c r="Z74">
        <v>0</v>
      </c>
      <c r="AC74" s="112">
        <v>13.6</v>
      </c>
      <c r="AD74" s="115">
        <f t="shared" si="4"/>
        <v>11.988372849921413</v>
      </c>
      <c r="AE74" s="115">
        <f t="shared" si="5"/>
        <v>12.188372849921413</v>
      </c>
      <c r="AF74" s="116">
        <f t="shared" si="3"/>
        <v>11.788372849921414</v>
      </c>
    </row>
    <row r="75" spans="26:32" ht="12.75">
      <c r="Z75">
        <v>1</v>
      </c>
      <c r="AC75" s="112">
        <v>13.8</v>
      </c>
      <c r="AD75" s="115">
        <f t="shared" si="4"/>
        <v>12.046700893128687</v>
      </c>
      <c r="AE75" s="115">
        <f t="shared" si="5"/>
        <v>12.246700893128686</v>
      </c>
      <c r="AF75" s="116">
        <f t="shared" si="3"/>
        <v>11.846700893128688</v>
      </c>
    </row>
    <row r="76" spans="26:32" ht="12.75">
      <c r="Z76">
        <v>0</v>
      </c>
      <c r="AC76" s="112">
        <v>14</v>
      </c>
      <c r="AD76" s="115">
        <f t="shared" si="4"/>
        <v>12.104189654744804</v>
      </c>
      <c r="AE76" s="115">
        <f t="shared" si="5"/>
        <v>12.304189654744803</v>
      </c>
      <c r="AF76" s="116">
        <f t="shared" si="3"/>
        <v>11.904189654744805</v>
      </c>
    </row>
    <row r="77" spans="26:32" ht="12.75">
      <c r="Z77">
        <v>1</v>
      </c>
      <c r="AC77" s="112">
        <v>14.2</v>
      </c>
      <c r="AD77" s="115">
        <f t="shared" si="4"/>
        <v>12.160862945391667</v>
      </c>
      <c r="AE77" s="115">
        <f t="shared" si="5"/>
        <v>12.360862945391666</v>
      </c>
      <c r="AF77" s="116">
        <f t="shared" si="3"/>
        <v>11.960862945391668</v>
      </c>
    </row>
    <row r="78" spans="26:32" ht="12.75">
      <c r="Z78">
        <v>0</v>
      </c>
      <c r="AC78" s="112">
        <v>14.4</v>
      </c>
      <c r="AD78" s="115">
        <f t="shared" si="4"/>
        <v>12.216743576577542</v>
      </c>
      <c r="AE78" s="115">
        <f t="shared" si="5"/>
        <v>12.416743576577542</v>
      </c>
      <c r="AF78" s="116">
        <f t="shared" si="3"/>
        <v>12.016743576577543</v>
      </c>
    </row>
    <row r="79" spans="26:32" ht="13.5" thickBot="1">
      <c r="Z79">
        <v>1</v>
      </c>
      <c r="AC79" s="121">
        <v>14.6</v>
      </c>
      <c r="AD79" s="119">
        <f t="shared" si="4"/>
        <v>12.271853415825078</v>
      </c>
      <c r="AE79" s="119">
        <f t="shared" si="5"/>
        <v>12.471853415825077</v>
      </c>
      <c r="AF79" s="120">
        <f t="shared" si="3"/>
        <v>12.071853415825078</v>
      </c>
    </row>
    <row r="81" ht="12.75">
      <c r="Z81">
        <v>1</v>
      </c>
    </row>
    <row r="82" ht="12.75">
      <c r="Z82">
        <v>0</v>
      </c>
    </row>
    <row r="83" ht="12.75">
      <c r="Z83">
        <v>1</v>
      </c>
    </row>
    <row r="84" ht="12.75">
      <c r="Z84">
        <v>0</v>
      </c>
    </row>
    <row r="85" ht="12.75">
      <c r="Z85">
        <v>1</v>
      </c>
    </row>
    <row r="86" ht="12.75">
      <c r="Z86">
        <v>0</v>
      </c>
    </row>
    <row r="87" ht="12.75">
      <c r="Z87">
        <v>1</v>
      </c>
    </row>
    <row r="88" ht="12.75">
      <c r="Z88">
        <v>0</v>
      </c>
    </row>
    <row r="89" ht="12.75">
      <c r="Z89">
        <v>1</v>
      </c>
    </row>
    <row r="90" ht="12.75">
      <c r="Z90">
        <v>0</v>
      </c>
    </row>
    <row r="91" ht="12.75">
      <c r="Z91">
        <v>1</v>
      </c>
    </row>
    <row r="92" ht="12.75">
      <c r="Z92">
        <v>0</v>
      </c>
    </row>
    <row r="93" ht="12.75">
      <c r="Z93">
        <v>1</v>
      </c>
    </row>
    <row r="95" ht="12.75">
      <c r="Z95">
        <v>1</v>
      </c>
    </row>
    <row r="96" ht="12.75">
      <c r="Z96">
        <v>0</v>
      </c>
    </row>
    <row r="97" ht="12.75">
      <c r="Z97">
        <v>1</v>
      </c>
    </row>
    <row r="98" ht="12.75">
      <c r="Z98">
        <v>0</v>
      </c>
    </row>
    <row r="99" ht="12.75">
      <c r="Z99">
        <v>1</v>
      </c>
    </row>
    <row r="102" ht="12.75">
      <c r="Z102">
        <v>1</v>
      </c>
    </row>
    <row r="103" ht="12.75">
      <c r="Z103">
        <v>0</v>
      </c>
    </row>
    <row r="104" ht="12.75">
      <c r="Z104">
        <v>1</v>
      </c>
    </row>
    <row r="105" ht="12.75">
      <c r="Z105">
        <v>0</v>
      </c>
    </row>
    <row r="106" ht="12.75">
      <c r="Z106">
        <v>1</v>
      </c>
    </row>
    <row r="107" ht="12.75">
      <c r="Z107">
        <v>0</v>
      </c>
    </row>
    <row r="112" ht="12.75">
      <c r="Z112">
        <v>1</v>
      </c>
    </row>
    <row r="113" ht="12.75">
      <c r="Z113">
        <v>0</v>
      </c>
    </row>
    <row r="114" ht="12.75">
      <c r="Z114">
        <v>1</v>
      </c>
    </row>
    <row r="115" ht="12.75">
      <c r="Z115">
        <v>0</v>
      </c>
    </row>
    <row r="116" ht="12.75">
      <c r="Z116">
        <v>1</v>
      </c>
    </row>
    <row r="117" ht="12.75">
      <c r="Z117">
        <v>0</v>
      </c>
    </row>
    <row r="118" ht="12.75">
      <c r="Z118">
        <v>1</v>
      </c>
    </row>
    <row r="123" ht="12.75">
      <c r="Z123">
        <v>1</v>
      </c>
    </row>
    <row r="124" ht="12.75">
      <c r="Z124">
        <v>0</v>
      </c>
    </row>
  </sheetData>
  <sheetProtection/>
  <printOptions/>
  <pageMargins left="0.75" right="0.75" top="1" bottom="1" header="0.4921259845" footer="0.492125984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1"/>
  <dimension ref="A1:AF408"/>
  <sheetViews>
    <sheetView zoomScalePageLayoutView="0" workbookViewId="0" topLeftCell="A1">
      <selection activeCell="A15" sqref="A15:IV15"/>
    </sheetView>
  </sheetViews>
  <sheetFormatPr defaultColWidth="11.57421875" defaultRowHeight="12.75"/>
  <cols>
    <col min="1" max="16384" width="9.140625" style="0" customWidth="1"/>
  </cols>
  <sheetData>
    <row r="1" spans="1:23" ht="12.75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ht="13.5" thickBo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</row>
    <row r="3" spans="1:32" ht="12.7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AC3" s="109" t="s">
        <v>274</v>
      </c>
      <c r="AD3" s="110"/>
      <c r="AE3" s="110"/>
      <c r="AF3" s="111"/>
    </row>
    <row r="4" spans="1:32" ht="12.7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AC4" s="112" t="s">
        <v>1245</v>
      </c>
      <c r="AD4" s="113"/>
      <c r="AE4" s="113"/>
      <c r="AF4" s="114"/>
    </row>
    <row r="5" spans="1:32" ht="13.5" thickBot="1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Z5">
        <v>1</v>
      </c>
      <c r="AC5" s="112"/>
      <c r="AD5" s="113"/>
      <c r="AE5" s="113"/>
      <c r="AF5" s="114"/>
    </row>
    <row r="6" spans="1:32" ht="13.5" thickBot="1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Z6">
        <v>0</v>
      </c>
      <c r="AA6">
        <v>1</v>
      </c>
      <c r="AC6" s="112"/>
      <c r="AD6" s="113" t="s">
        <v>1246</v>
      </c>
      <c r="AE6" s="108">
        <v>0.2</v>
      </c>
      <c r="AF6" s="114"/>
    </row>
    <row r="7" spans="1:32" ht="12.75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Z7">
        <v>1</v>
      </c>
      <c r="AC7" s="112">
        <v>0.800000000000001</v>
      </c>
      <c r="AD7" s="115">
        <f aca="true" t="shared" si="0" ref="AD7:AD38">4.0435*LN(AC7)-6.9823</f>
        <v>-7.884580949739002</v>
      </c>
      <c r="AE7" s="115">
        <f aca="true" t="shared" si="1" ref="AE7:AE38">AD7+AE$6</f>
        <v>-7.684580949739002</v>
      </c>
      <c r="AF7" s="116">
        <f aca="true" t="shared" si="2" ref="AF7:AF38">AD7-AE$6</f>
        <v>-8.084580949739001</v>
      </c>
    </row>
    <row r="8" spans="1:32" ht="12.75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Z8">
        <v>0</v>
      </c>
      <c r="AA8">
        <v>1</v>
      </c>
      <c r="AC8" s="112">
        <v>0.900000000000001</v>
      </c>
      <c r="AD8" s="115">
        <f t="shared" si="0"/>
        <v>-7.408325245062416</v>
      </c>
      <c r="AE8" s="115">
        <f t="shared" si="1"/>
        <v>-7.208325245062416</v>
      </c>
      <c r="AF8" s="116">
        <f t="shared" si="2"/>
        <v>-7.608325245062416</v>
      </c>
    </row>
    <row r="9" spans="1:32" ht="12.7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Z9">
        <v>1</v>
      </c>
      <c r="AC9" s="112">
        <v>1</v>
      </c>
      <c r="AD9" s="115">
        <f t="shared" si="0"/>
        <v>-6.9823</v>
      </c>
      <c r="AE9" s="115">
        <f t="shared" si="1"/>
        <v>-6.7823</v>
      </c>
      <c r="AF9" s="116">
        <f t="shared" si="2"/>
        <v>-7.182300000000001</v>
      </c>
    </row>
    <row r="10" spans="1:32" ht="12.75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Z10">
        <v>0</v>
      </c>
      <c r="AA10">
        <v>1</v>
      </c>
      <c r="AC10" s="112">
        <v>1.1</v>
      </c>
      <c r="AD10" s="115">
        <f t="shared" si="0"/>
        <v>-6.596913287961213</v>
      </c>
      <c r="AE10" s="115">
        <f t="shared" si="1"/>
        <v>-6.396913287961213</v>
      </c>
      <c r="AF10" s="116">
        <f t="shared" si="2"/>
        <v>-6.796913287961213</v>
      </c>
    </row>
    <row r="11" spans="1:32" ht="12.75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Z11">
        <v>1</v>
      </c>
      <c r="AC11" s="112">
        <v>1.2</v>
      </c>
      <c r="AD11" s="115">
        <f t="shared" si="0"/>
        <v>-6.245082785103645</v>
      </c>
      <c r="AE11" s="115">
        <f t="shared" si="1"/>
        <v>-6.045082785103645</v>
      </c>
      <c r="AF11" s="116">
        <f t="shared" si="2"/>
        <v>-6.445082785103645</v>
      </c>
    </row>
    <row r="12" spans="1:32" ht="12.75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Z12">
        <v>0</v>
      </c>
      <c r="AA12">
        <v>1</v>
      </c>
      <c r="AC12" s="112">
        <v>1.3</v>
      </c>
      <c r="AD12" s="115">
        <f t="shared" si="0"/>
        <v>-5.9214300966257</v>
      </c>
      <c r="AE12" s="115">
        <f t="shared" si="1"/>
        <v>-5.7214300966257</v>
      </c>
      <c r="AF12" s="116">
        <f t="shared" si="2"/>
        <v>-6.1214300966257005</v>
      </c>
    </row>
    <row r="13" spans="1:32" ht="12.75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Z13">
        <v>1</v>
      </c>
      <c r="AC13" s="112">
        <v>1.4</v>
      </c>
      <c r="AD13" s="115">
        <f t="shared" si="0"/>
        <v>-5.621774511222126</v>
      </c>
      <c r="AE13" s="115">
        <f t="shared" si="1"/>
        <v>-5.421774511222126</v>
      </c>
      <c r="AF13" s="116">
        <f t="shared" si="2"/>
        <v>-5.821774511222126</v>
      </c>
    </row>
    <row r="14" spans="1:32" ht="12.75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Z14">
        <v>0</v>
      </c>
      <c r="AA14">
        <v>1</v>
      </c>
      <c r="AC14" s="112">
        <v>1.5</v>
      </c>
      <c r="AD14" s="115">
        <f t="shared" si="0"/>
        <v>-5.342801835364638</v>
      </c>
      <c r="AE14" s="115">
        <f t="shared" si="1"/>
        <v>-5.142801835364637</v>
      </c>
      <c r="AF14" s="116">
        <f t="shared" si="2"/>
        <v>-5.542801835364638</v>
      </c>
    </row>
    <row r="15" spans="1:32" ht="12.75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AC15" s="112">
        <v>1.6</v>
      </c>
      <c r="AD15" s="115">
        <f t="shared" si="0"/>
        <v>-5.081840325144869</v>
      </c>
      <c r="AE15" s="115">
        <f t="shared" si="1"/>
        <v>-4.881840325144869</v>
      </c>
      <c r="AF15" s="116">
        <f t="shared" si="2"/>
        <v>-5.281840325144869</v>
      </c>
    </row>
    <row r="16" spans="1:32" ht="12.75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Z16">
        <v>1</v>
      </c>
      <c r="AA16">
        <v>1</v>
      </c>
      <c r="AC16" s="112">
        <v>1.7</v>
      </c>
      <c r="AD16" s="115">
        <f t="shared" si="0"/>
        <v>-4.836704666830114</v>
      </c>
      <c r="AE16" s="115">
        <f t="shared" si="1"/>
        <v>-4.636704666830114</v>
      </c>
      <c r="AF16" s="116">
        <f t="shared" si="2"/>
        <v>-5.036704666830114</v>
      </c>
    </row>
    <row r="17" spans="1:32" ht="12.75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Z17">
        <v>0</v>
      </c>
      <c r="AC17" s="112">
        <v>1.8</v>
      </c>
      <c r="AD17" s="115">
        <f t="shared" si="0"/>
        <v>-4.6055846204682815</v>
      </c>
      <c r="AE17" s="115">
        <f t="shared" si="1"/>
        <v>-4.405584620468281</v>
      </c>
      <c r="AF17" s="116">
        <f t="shared" si="2"/>
        <v>-4.805584620468282</v>
      </c>
    </row>
    <row r="18" spans="1:32" ht="12.75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Z18">
        <v>1</v>
      </c>
      <c r="AA18">
        <v>1</v>
      </c>
      <c r="AC18" s="112">
        <v>1.9</v>
      </c>
      <c r="AD18" s="115">
        <f t="shared" si="0"/>
        <v>-4.386963811261923</v>
      </c>
      <c r="AE18" s="115">
        <f t="shared" si="1"/>
        <v>-4.186963811261923</v>
      </c>
      <c r="AF18" s="116">
        <f t="shared" si="2"/>
        <v>-4.586963811261923</v>
      </c>
    </row>
    <row r="19" spans="1:32" ht="12.75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Z19">
        <v>0</v>
      </c>
      <c r="AC19" s="117">
        <v>2</v>
      </c>
      <c r="AD19" s="115">
        <f t="shared" si="0"/>
        <v>-4.179559375405862</v>
      </c>
      <c r="AE19" s="115">
        <f t="shared" si="1"/>
        <v>-3.979559375405862</v>
      </c>
      <c r="AF19" s="116">
        <f t="shared" si="2"/>
        <v>-4.379559375405862</v>
      </c>
    </row>
    <row r="20" spans="1:32" ht="12.7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Z20">
        <v>1</v>
      </c>
      <c r="AA20">
        <v>1</v>
      </c>
      <c r="AC20" s="117">
        <v>2.1</v>
      </c>
      <c r="AD20" s="115">
        <f t="shared" si="0"/>
        <v>-3.9822763465867634</v>
      </c>
      <c r="AE20" s="115">
        <f t="shared" si="1"/>
        <v>-3.7822763465867633</v>
      </c>
      <c r="AF20" s="116">
        <f t="shared" si="2"/>
        <v>-4.182276346586764</v>
      </c>
    </row>
    <row r="21" spans="1:32" ht="12.75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Z21">
        <v>0</v>
      </c>
      <c r="AC21" s="117">
        <v>2.2</v>
      </c>
      <c r="AD21" s="115">
        <f t="shared" si="0"/>
        <v>-3.794172663367074</v>
      </c>
      <c r="AE21" s="115">
        <f t="shared" si="1"/>
        <v>-3.5941726633670736</v>
      </c>
      <c r="AF21" s="116">
        <f t="shared" si="2"/>
        <v>-3.994172663367074</v>
      </c>
    </row>
    <row r="22" spans="1:32" ht="12.75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Z22">
        <v>1</v>
      </c>
      <c r="AA22">
        <v>1</v>
      </c>
      <c r="AC22" s="117">
        <v>2.3</v>
      </c>
      <c r="AD22" s="115">
        <f t="shared" si="0"/>
        <v>-3.614431961411908</v>
      </c>
      <c r="AE22" s="115">
        <f t="shared" si="1"/>
        <v>-3.414431961411908</v>
      </c>
      <c r="AF22" s="116">
        <f t="shared" si="2"/>
        <v>-3.814431961411908</v>
      </c>
    </row>
    <row r="23" spans="1:32" ht="12.75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Z23">
        <v>0</v>
      </c>
      <c r="AC23" s="117">
        <v>2.4</v>
      </c>
      <c r="AD23" s="115">
        <f t="shared" si="0"/>
        <v>-3.4423421605095066</v>
      </c>
      <c r="AE23" s="115">
        <f t="shared" si="1"/>
        <v>-3.2423421605095064</v>
      </c>
      <c r="AF23" s="116">
        <f t="shared" si="2"/>
        <v>-3.6423421605095068</v>
      </c>
    </row>
    <row r="24" spans="1:32" ht="12.75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Z24">
        <v>1</v>
      </c>
      <c r="AA24">
        <v>1</v>
      </c>
      <c r="AC24" s="117">
        <v>2.5</v>
      </c>
      <c r="AD24" s="115">
        <f t="shared" si="0"/>
        <v>-3.277278425666854</v>
      </c>
      <c r="AE24" s="115">
        <f t="shared" si="1"/>
        <v>-3.077278425666854</v>
      </c>
      <c r="AF24" s="116">
        <f t="shared" si="2"/>
        <v>-3.4772784256668543</v>
      </c>
    </row>
    <row r="25" spans="1:32" ht="12.75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Z25">
        <v>0</v>
      </c>
      <c r="AC25" s="117">
        <v>2.6</v>
      </c>
      <c r="AD25" s="115">
        <f t="shared" si="0"/>
        <v>-3.1186894720315617</v>
      </c>
      <c r="AE25" s="115">
        <f t="shared" si="1"/>
        <v>-2.9186894720315615</v>
      </c>
      <c r="AF25" s="116">
        <f t="shared" si="2"/>
        <v>-3.318689472031562</v>
      </c>
    </row>
    <row r="26" spans="1:32" ht="12.75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Z26">
        <v>1</v>
      </c>
      <c r="AA26">
        <v>1</v>
      </c>
      <c r="AC26" s="117">
        <v>2.7</v>
      </c>
      <c r="AD26" s="115">
        <f t="shared" si="0"/>
        <v>-2.9660864558329196</v>
      </c>
      <c r="AE26" s="115">
        <f t="shared" si="1"/>
        <v>-2.7660864558329195</v>
      </c>
      <c r="AF26" s="116">
        <f t="shared" si="2"/>
        <v>-3.16608645583292</v>
      </c>
    </row>
    <row r="27" spans="1:32" ht="12.75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Z27">
        <v>0</v>
      </c>
      <c r="AC27" s="117">
        <v>2.8</v>
      </c>
      <c r="AD27" s="115">
        <f t="shared" si="0"/>
        <v>-2.819033886627988</v>
      </c>
      <c r="AE27" s="115">
        <f t="shared" si="1"/>
        <v>-2.619033886627988</v>
      </c>
      <c r="AF27" s="116">
        <f t="shared" si="2"/>
        <v>-3.019033886627988</v>
      </c>
    </row>
    <row r="28" spans="1:32" ht="12.75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Z28">
        <v>1</v>
      </c>
      <c r="AA28">
        <v>1</v>
      </c>
      <c r="AC28" s="117">
        <v>2.9</v>
      </c>
      <c r="AD28" s="115">
        <f t="shared" si="0"/>
        <v>-2.677142134971117</v>
      </c>
      <c r="AE28" s="115">
        <f t="shared" si="1"/>
        <v>-2.4771421349711167</v>
      </c>
      <c r="AF28" s="116">
        <f t="shared" si="2"/>
        <v>-2.877142134971117</v>
      </c>
    </row>
    <row r="29" spans="1:32" ht="12.75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Z29">
        <v>0</v>
      </c>
      <c r="AC29" s="117">
        <v>3</v>
      </c>
      <c r="AD29" s="115">
        <f t="shared" si="0"/>
        <v>-2.5400612107704985</v>
      </c>
      <c r="AE29" s="115">
        <f t="shared" si="1"/>
        <v>-2.3400612107704983</v>
      </c>
      <c r="AF29" s="116">
        <f t="shared" si="2"/>
        <v>-2.7400612107704987</v>
      </c>
    </row>
    <row r="30" spans="1:32" ht="12.75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Z30">
        <v>1</v>
      </c>
      <c r="AA30">
        <v>1</v>
      </c>
      <c r="AC30" s="117">
        <v>3.1</v>
      </c>
      <c r="AD30" s="115">
        <f t="shared" si="0"/>
        <v>-2.407475562185735</v>
      </c>
      <c r="AE30" s="115">
        <f t="shared" si="1"/>
        <v>-2.207475562185735</v>
      </c>
      <c r="AF30" s="116">
        <f t="shared" si="2"/>
        <v>-2.6074755621857353</v>
      </c>
    </row>
    <row r="31" spans="1:32" ht="12.7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Z31">
        <v>0</v>
      </c>
      <c r="AC31" s="117">
        <v>3.2</v>
      </c>
      <c r="AD31" s="115">
        <f t="shared" si="0"/>
        <v>-2.27909970055073</v>
      </c>
      <c r="AE31" s="115">
        <f t="shared" si="1"/>
        <v>-2.0790997005507297</v>
      </c>
      <c r="AF31" s="116">
        <f t="shared" si="2"/>
        <v>-2.47909970055073</v>
      </c>
    </row>
    <row r="32" spans="1:32" ht="12.7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Z32">
        <v>1</v>
      </c>
      <c r="AA32">
        <v>1</v>
      </c>
      <c r="AC32" s="117">
        <v>3.3</v>
      </c>
      <c r="AD32" s="115">
        <f t="shared" si="0"/>
        <v>-2.154674498731711</v>
      </c>
      <c r="AE32" s="115">
        <f t="shared" si="1"/>
        <v>-1.954674498731711</v>
      </c>
      <c r="AF32" s="116">
        <f t="shared" si="2"/>
        <v>-2.354674498731711</v>
      </c>
    </row>
    <row r="33" spans="1:32" ht="12.7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Z33">
        <v>0</v>
      </c>
      <c r="AC33" s="117">
        <v>3.4</v>
      </c>
      <c r="AD33" s="115">
        <f t="shared" si="0"/>
        <v>-2.0339640422359757</v>
      </c>
      <c r="AE33" s="115">
        <f t="shared" si="1"/>
        <v>-1.8339640422359758</v>
      </c>
      <c r="AF33" s="116">
        <f t="shared" si="2"/>
        <v>-2.233964042235976</v>
      </c>
    </row>
    <row r="34" spans="1:32" ht="12.7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Z34">
        <v>1</v>
      </c>
      <c r="AA34">
        <v>1</v>
      </c>
      <c r="AC34" s="117">
        <v>3.5</v>
      </c>
      <c r="AD34" s="115">
        <f t="shared" si="0"/>
        <v>-1.9167529368889795</v>
      </c>
      <c r="AE34" s="115">
        <f t="shared" si="1"/>
        <v>-1.7167529368889796</v>
      </c>
      <c r="AF34" s="116">
        <f t="shared" si="2"/>
        <v>-2.1167529368889797</v>
      </c>
    </row>
    <row r="35" spans="1:32" ht="12.7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Z35">
        <v>0</v>
      </c>
      <c r="AC35" s="117">
        <v>3.6</v>
      </c>
      <c r="AD35" s="115">
        <f t="shared" si="0"/>
        <v>-1.8028439958741442</v>
      </c>
      <c r="AE35" s="115">
        <f t="shared" si="1"/>
        <v>-1.6028439958741443</v>
      </c>
      <c r="AF35" s="116">
        <f t="shared" si="2"/>
        <v>-2.0028439958741444</v>
      </c>
    </row>
    <row r="36" spans="1:32" ht="12.7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Z36">
        <v>1</v>
      </c>
      <c r="AA36">
        <v>1</v>
      </c>
      <c r="AC36" s="117">
        <v>3.7</v>
      </c>
      <c r="AD36" s="115">
        <f t="shared" si="0"/>
        <v>-1.692056243744502</v>
      </c>
      <c r="AE36" s="115">
        <f t="shared" si="1"/>
        <v>-1.492056243744502</v>
      </c>
      <c r="AF36" s="116">
        <f t="shared" si="2"/>
        <v>-1.8920562437445019</v>
      </c>
    </row>
    <row r="37" spans="1:32" ht="12.7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Z37">
        <v>0</v>
      </c>
      <c r="AC37" s="117">
        <v>3.8</v>
      </c>
      <c r="AD37" s="115">
        <f t="shared" si="0"/>
        <v>-1.584223186667784</v>
      </c>
      <c r="AE37" s="115">
        <f t="shared" si="1"/>
        <v>-1.384223186667784</v>
      </c>
      <c r="AF37" s="116">
        <f t="shared" si="2"/>
        <v>-1.784223186667784</v>
      </c>
    </row>
    <row r="38" spans="1:32" ht="12.7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Z38">
        <v>1</v>
      </c>
      <c r="AA38">
        <v>1</v>
      </c>
      <c r="AC38" s="117">
        <v>3.9</v>
      </c>
      <c r="AD38" s="115">
        <f t="shared" si="0"/>
        <v>-1.4791913073961993</v>
      </c>
      <c r="AE38" s="115">
        <f t="shared" si="1"/>
        <v>-1.2791913073961994</v>
      </c>
      <c r="AF38" s="116">
        <f t="shared" si="2"/>
        <v>-1.6791913073961993</v>
      </c>
    </row>
    <row r="39" spans="1:32" ht="12.7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Z39">
        <v>0</v>
      </c>
      <c r="AC39" s="117">
        <v>4</v>
      </c>
      <c r="AD39" s="115">
        <f aca="true" t="shared" si="3" ref="AD39:AD70">4.0435*LN(AC39)-6.9823</f>
        <v>-1.3768187508117231</v>
      </c>
      <c r="AE39" s="115">
        <f aca="true" t="shared" si="4" ref="AE39:AE70">AD39+AE$6</f>
        <v>-1.1768187508117232</v>
      </c>
      <c r="AF39" s="116">
        <f aca="true" t="shared" si="5" ref="AF39:AF70">AD39-AE$6</f>
        <v>-1.576818750811723</v>
      </c>
    </row>
    <row r="40" spans="1:32" ht="12.7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Z40">
        <v>1</v>
      </c>
      <c r="AA40">
        <v>1</v>
      </c>
      <c r="AC40" s="117">
        <v>4.1</v>
      </c>
      <c r="AD40" s="115">
        <f t="shared" si="3"/>
        <v>-1.2769741718025562</v>
      </c>
      <c r="AE40" s="115">
        <f t="shared" si="4"/>
        <v>-1.0769741718025563</v>
      </c>
      <c r="AF40" s="116">
        <f t="shared" si="5"/>
        <v>-1.4769741718025562</v>
      </c>
    </row>
    <row r="41" spans="1:32" ht="12.7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Z41">
        <v>0</v>
      </c>
      <c r="AC41" s="117">
        <v>4.2</v>
      </c>
      <c r="AD41" s="115">
        <f t="shared" si="3"/>
        <v>-1.1795357219926244</v>
      </c>
      <c r="AE41" s="115">
        <f t="shared" si="4"/>
        <v>-0.9795357219926244</v>
      </c>
      <c r="AF41" s="116">
        <f t="shared" si="5"/>
        <v>-1.3795357219926243</v>
      </c>
    </row>
    <row r="42" spans="1:32" ht="12.7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Z42">
        <v>1</v>
      </c>
      <c r="AA42">
        <v>1</v>
      </c>
      <c r="AC42" s="117">
        <v>4.3</v>
      </c>
      <c r="AD42" s="115">
        <f t="shared" si="3"/>
        <v>-1.0843901557145044</v>
      </c>
      <c r="AE42" s="115">
        <f t="shared" si="4"/>
        <v>-0.8843901557145044</v>
      </c>
      <c r="AF42" s="116">
        <f t="shared" si="5"/>
        <v>-1.2843901557145043</v>
      </c>
    </row>
    <row r="43" spans="1:32" ht="12.7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Z43">
        <v>0</v>
      </c>
      <c r="AC43" s="117">
        <v>4.4</v>
      </c>
      <c r="AD43" s="115">
        <f t="shared" si="3"/>
        <v>-0.9914320387729347</v>
      </c>
      <c r="AE43" s="115">
        <f t="shared" si="4"/>
        <v>-0.7914320387729348</v>
      </c>
      <c r="AF43" s="116">
        <f t="shared" si="5"/>
        <v>-1.1914320387729347</v>
      </c>
    </row>
    <row r="44" spans="1:32" ht="12.7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Z44">
        <v>1</v>
      </c>
      <c r="AA44">
        <v>1</v>
      </c>
      <c r="AC44" s="117">
        <v>4.5</v>
      </c>
      <c r="AD44" s="115">
        <f t="shared" si="3"/>
        <v>-0.9005630461351357</v>
      </c>
      <c r="AE44" s="115">
        <f t="shared" si="4"/>
        <v>-0.7005630461351358</v>
      </c>
      <c r="AF44" s="116">
        <f t="shared" si="5"/>
        <v>-1.1005630461351357</v>
      </c>
    </row>
    <row r="45" spans="1:32" ht="12.7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Z45">
        <v>0</v>
      </c>
      <c r="AC45" s="117">
        <v>4.6</v>
      </c>
      <c r="AD45" s="115">
        <f t="shared" si="3"/>
        <v>-0.811691336817769</v>
      </c>
      <c r="AE45" s="115">
        <f t="shared" si="4"/>
        <v>-0.611691336817769</v>
      </c>
      <c r="AF45" s="116">
        <f t="shared" si="5"/>
        <v>-1.011691336817769</v>
      </c>
    </row>
    <row r="46" spans="1:32" ht="12.7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Z46">
        <v>1</v>
      </c>
      <c r="AA46">
        <v>1</v>
      </c>
      <c r="AC46" s="117">
        <v>4.7</v>
      </c>
      <c r="AD46" s="115">
        <f t="shared" si="3"/>
        <v>-0.7247309960068025</v>
      </c>
      <c r="AE46" s="115">
        <f t="shared" si="4"/>
        <v>-0.5247309960068025</v>
      </c>
      <c r="AF46" s="116">
        <f t="shared" si="5"/>
        <v>-0.9247309960068024</v>
      </c>
    </row>
    <row r="47" spans="1:32" ht="12.7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Z47">
        <v>0</v>
      </c>
      <c r="AC47" s="117">
        <v>4.8</v>
      </c>
      <c r="AD47" s="115">
        <f t="shared" si="3"/>
        <v>-0.6396015359153671</v>
      </c>
      <c r="AE47" s="115">
        <f t="shared" si="4"/>
        <v>-0.43960153591536705</v>
      </c>
      <c r="AF47" s="116">
        <f t="shared" si="5"/>
        <v>-0.839601535915367</v>
      </c>
    </row>
    <row r="48" spans="1:32" ht="12.7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Z48">
        <v>1</v>
      </c>
      <c r="AA48">
        <v>1</v>
      </c>
      <c r="AC48" s="117">
        <v>4.9</v>
      </c>
      <c r="AD48" s="115">
        <f t="shared" si="3"/>
        <v>-0.5562274481111054</v>
      </c>
      <c r="AE48" s="115">
        <f t="shared" si="4"/>
        <v>-0.35622744811110535</v>
      </c>
      <c r="AF48" s="116">
        <f t="shared" si="5"/>
        <v>-0.7562274481111053</v>
      </c>
    </row>
    <row r="49" spans="1:32" ht="12.7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Z49">
        <v>0</v>
      </c>
      <c r="AC49" s="117">
        <v>5</v>
      </c>
      <c r="AD49" s="115">
        <f t="shared" si="3"/>
        <v>-0.47453780107271637</v>
      </c>
      <c r="AE49" s="115">
        <f t="shared" si="4"/>
        <v>-0.27453780107271636</v>
      </c>
      <c r="AF49" s="116">
        <f t="shared" si="5"/>
        <v>-0.6745378010727163</v>
      </c>
    </row>
    <row r="50" spans="1:32" ht="12.7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Z50">
        <v>1</v>
      </c>
      <c r="AA50">
        <v>1</v>
      </c>
      <c r="AC50" s="117">
        <v>5.1</v>
      </c>
      <c r="AD50" s="115">
        <f t="shared" si="3"/>
        <v>-0.3944658776006129</v>
      </c>
      <c r="AE50" s="115">
        <f t="shared" si="4"/>
        <v>-0.1944658776006129</v>
      </c>
      <c r="AF50" s="116">
        <f t="shared" si="5"/>
        <v>-0.5944658776006129</v>
      </c>
    </row>
    <row r="51" spans="1:32" ht="12.7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Z51">
        <v>0</v>
      </c>
      <c r="AC51" s="117">
        <v>5.2</v>
      </c>
      <c r="AD51" s="115">
        <f t="shared" si="3"/>
        <v>-0.315948847437423</v>
      </c>
      <c r="AE51" s="115">
        <f t="shared" si="4"/>
        <v>-0.11594884743742301</v>
      </c>
      <c r="AF51" s="116">
        <f t="shared" si="5"/>
        <v>-0.515948847437423</v>
      </c>
    </row>
    <row r="52" spans="1:32" ht="12.7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Z52">
        <v>1</v>
      </c>
      <c r="AA52">
        <v>1</v>
      </c>
      <c r="AC52" s="117">
        <v>5.3</v>
      </c>
      <c r="AD52" s="115">
        <f t="shared" si="3"/>
        <v>-0.23892747107341972</v>
      </c>
      <c r="AE52" s="115">
        <f t="shared" si="4"/>
        <v>-0.038927471073419706</v>
      </c>
      <c r="AF52" s="116">
        <f t="shared" si="5"/>
        <v>-0.43892747107341973</v>
      </c>
    </row>
    <row r="53" spans="1:32" ht="12.7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Z53">
        <v>0</v>
      </c>
      <c r="AC53" s="117">
        <v>5.4</v>
      </c>
      <c r="AD53" s="115">
        <f t="shared" si="3"/>
        <v>-0.16334583123878055</v>
      </c>
      <c r="AE53" s="115">
        <f t="shared" si="4"/>
        <v>0.03665416876121946</v>
      </c>
      <c r="AF53" s="116">
        <f t="shared" si="5"/>
        <v>-0.36334583123878056</v>
      </c>
    </row>
    <row r="54" spans="1:32" ht="12.7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Z54">
        <v>1</v>
      </c>
      <c r="AA54">
        <v>1</v>
      </c>
      <c r="AC54" s="117">
        <v>5.5</v>
      </c>
      <c r="AD54" s="115">
        <f t="shared" si="3"/>
        <v>-0.08915108903392799</v>
      </c>
      <c r="AE54" s="115">
        <f t="shared" si="4"/>
        <v>0.11084891096607202</v>
      </c>
      <c r="AF54" s="116">
        <f t="shared" si="5"/>
        <v>-0.289151089033928</v>
      </c>
    </row>
    <row r="55" spans="1:32" ht="12.7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Z55">
        <v>0</v>
      </c>
      <c r="AC55" s="117">
        <v>5.6</v>
      </c>
      <c r="AD55" s="115">
        <f t="shared" si="3"/>
        <v>-0.016293262033848954</v>
      </c>
      <c r="AE55" s="115">
        <f t="shared" si="4"/>
        <v>0.18370673796615106</v>
      </c>
      <c r="AF55" s="116">
        <f t="shared" si="5"/>
        <v>-0.21629326203384897</v>
      </c>
    </row>
    <row r="56" spans="1:32" ht="12.7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Z56">
        <v>1</v>
      </c>
      <c r="AA56">
        <v>1</v>
      </c>
      <c r="AC56" s="117">
        <v>5.7</v>
      </c>
      <c r="AD56" s="115">
        <f t="shared" si="3"/>
        <v>0.05527497796757963</v>
      </c>
      <c r="AE56" s="115">
        <f t="shared" si="4"/>
        <v>0.25527497796757964</v>
      </c>
      <c r="AF56" s="116">
        <f t="shared" si="5"/>
        <v>-0.14472502203242038</v>
      </c>
    </row>
    <row r="57" spans="1:32" ht="12.7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Z57">
        <v>0</v>
      </c>
      <c r="AC57" s="117">
        <v>5.8</v>
      </c>
      <c r="AD57" s="115">
        <f t="shared" si="3"/>
        <v>0.12559848962302222</v>
      </c>
      <c r="AE57" s="115">
        <f t="shared" si="4"/>
        <v>0.32559848962302224</v>
      </c>
      <c r="AF57" s="116">
        <f t="shared" si="5"/>
        <v>-0.07440151037697779</v>
      </c>
    </row>
    <row r="58" spans="1:32" ht="12.7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Z58">
        <v>1</v>
      </c>
      <c r="AA58">
        <v>1</v>
      </c>
      <c r="AC58" s="117">
        <v>5.9</v>
      </c>
      <c r="AD58" s="115">
        <f t="shared" si="3"/>
        <v>0.19471983091135225</v>
      </c>
      <c r="AE58" s="115">
        <f t="shared" si="4"/>
        <v>0.39471983091135227</v>
      </c>
      <c r="AF58" s="116">
        <f t="shared" si="5"/>
        <v>-0.005280169088647757</v>
      </c>
    </row>
    <row r="59" spans="1:32" ht="12.7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Z59">
        <v>0</v>
      </c>
      <c r="AC59" s="117">
        <v>6</v>
      </c>
      <c r="AD59" s="115">
        <f t="shared" si="3"/>
        <v>0.2626794138236397</v>
      </c>
      <c r="AE59" s="115">
        <f t="shared" si="4"/>
        <v>0.4626794138236397</v>
      </c>
      <c r="AF59" s="116">
        <f t="shared" si="5"/>
        <v>0.06267941382363967</v>
      </c>
    </row>
    <row r="60" spans="1:32" ht="12.7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Z60">
        <v>1</v>
      </c>
      <c r="AA60">
        <v>1</v>
      </c>
      <c r="AC60" s="117">
        <v>6.1</v>
      </c>
      <c r="AD60" s="115">
        <f t="shared" si="3"/>
        <v>0.32951564626335905</v>
      </c>
      <c r="AE60" s="115">
        <f t="shared" si="4"/>
        <v>0.529515646263359</v>
      </c>
      <c r="AF60" s="116">
        <f t="shared" si="5"/>
        <v>0.12951564626335904</v>
      </c>
    </row>
    <row r="61" spans="1:32" ht="12.7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Z61">
        <v>0</v>
      </c>
      <c r="AC61" s="117">
        <v>6.2</v>
      </c>
      <c r="AD61" s="115">
        <f t="shared" si="3"/>
        <v>0.395265062408404</v>
      </c>
      <c r="AE61" s="115">
        <f t="shared" si="4"/>
        <v>0.5952650624084039</v>
      </c>
      <c r="AF61" s="116">
        <f t="shared" si="5"/>
        <v>0.19526506240840397</v>
      </c>
    </row>
    <row r="62" spans="1:32" ht="12.7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Z62">
        <v>1</v>
      </c>
      <c r="AA62">
        <v>1</v>
      </c>
      <c r="AC62" s="117">
        <v>6.3</v>
      </c>
      <c r="AD62" s="115">
        <f t="shared" si="3"/>
        <v>0.45996244264273756</v>
      </c>
      <c r="AE62" s="115">
        <f t="shared" si="4"/>
        <v>0.6599624426427375</v>
      </c>
      <c r="AF62" s="116">
        <f t="shared" si="5"/>
        <v>0.25996244264273755</v>
      </c>
    </row>
    <row r="63" spans="1:32" ht="12.7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Z63">
        <v>0</v>
      </c>
      <c r="AC63" s="117">
        <v>6.4</v>
      </c>
      <c r="AD63" s="115">
        <f t="shared" si="3"/>
        <v>0.5236409240434092</v>
      </c>
      <c r="AE63" s="115">
        <f t="shared" si="4"/>
        <v>0.7236409240434092</v>
      </c>
      <c r="AF63" s="116">
        <f t="shared" si="5"/>
        <v>0.3236409240434092</v>
      </c>
    </row>
    <row r="64" spans="1:32" ht="12.7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Z64">
        <v>1</v>
      </c>
      <c r="AA64">
        <v>1</v>
      </c>
      <c r="AC64" s="117">
        <v>6.5</v>
      </c>
      <c r="AD64" s="115">
        <f t="shared" si="3"/>
        <v>0.5863321023015837</v>
      </c>
      <c r="AE64" s="115">
        <f t="shared" si="4"/>
        <v>0.7863321023015837</v>
      </c>
      <c r="AF64" s="116">
        <f t="shared" si="5"/>
        <v>0.3863321023015837</v>
      </c>
    </row>
    <row r="65" spans="1:32" ht="12.7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Z65">
        <v>0</v>
      </c>
      <c r="AC65" s="117">
        <v>6.6</v>
      </c>
      <c r="AD65" s="115">
        <f t="shared" si="3"/>
        <v>0.6480661258624272</v>
      </c>
      <c r="AE65" s="115">
        <f t="shared" si="4"/>
        <v>0.8480661258624271</v>
      </c>
      <c r="AF65" s="116">
        <f t="shared" si="5"/>
        <v>0.44806612586242717</v>
      </c>
    </row>
    <row r="66" spans="1:32" ht="12.7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Z66">
        <v>1</v>
      </c>
      <c r="AA66">
        <v>1</v>
      </c>
      <c r="AC66" s="117">
        <v>6.7</v>
      </c>
      <c r="AD66" s="115">
        <f t="shared" si="3"/>
        <v>0.7088717829859474</v>
      </c>
      <c r="AE66" s="115">
        <f t="shared" si="4"/>
        <v>0.9088717829859474</v>
      </c>
      <c r="AF66" s="116">
        <f t="shared" si="5"/>
        <v>0.5088717829859475</v>
      </c>
    </row>
    <row r="67" spans="1:32" ht="12.7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Z67">
        <v>0</v>
      </c>
      <c r="AC67" s="117">
        <v>6.8</v>
      </c>
      <c r="AD67" s="115">
        <f t="shared" si="3"/>
        <v>0.7687765823581634</v>
      </c>
      <c r="AE67" s="115">
        <f t="shared" si="4"/>
        <v>0.9687765823581633</v>
      </c>
      <c r="AF67" s="116">
        <f t="shared" si="5"/>
        <v>0.5687765823581634</v>
      </c>
    </row>
    <row r="68" spans="1:32" ht="12.7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Z68">
        <v>1</v>
      </c>
      <c r="AA68">
        <v>1</v>
      </c>
      <c r="AC68" s="117">
        <v>6.89999999999999</v>
      </c>
      <c r="AD68" s="115">
        <f t="shared" si="3"/>
        <v>0.8278068278175876</v>
      </c>
      <c r="AE68" s="115">
        <f t="shared" si="4"/>
        <v>1.0278068278175876</v>
      </c>
      <c r="AF68" s="116">
        <f t="shared" si="5"/>
        <v>0.6278068278175877</v>
      </c>
    </row>
    <row r="69" spans="1:32" ht="12.7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Z69">
        <v>0</v>
      </c>
      <c r="AC69" s="117">
        <v>6.99999999999999</v>
      </c>
      <c r="AD69" s="115">
        <f t="shared" si="3"/>
        <v>0.8859876877051533</v>
      </c>
      <c r="AE69" s="115">
        <f t="shared" si="4"/>
        <v>1.0859876877051533</v>
      </c>
      <c r="AF69" s="116">
        <f t="shared" si="5"/>
        <v>0.6859876877051534</v>
      </c>
    </row>
    <row r="70" spans="1:32" ht="12.7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Z70">
        <v>1</v>
      </c>
      <c r="AA70">
        <v>1</v>
      </c>
      <c r="AC70" s="117">
        <v>7.09999999999999</v>
      </c>
      <c r="AD70" s="115">
        <f t="shared" si="3"/>
        <v>0.9433432592951281</v>
      </c>
      <c r="AE70" s="115">
        <f t="shared" si="4"/>
        <v>1.143343259295128</v>
      </c>
      <c r="AF70" s="116">
        <f t="shared" si="5"/>
        <v>0.7433432592951281</v>
      </c>
    </row>
    <row r="71" spans="1:32" ht="12.7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Z71">
        <v>0</v>
      </c>
      <c r="AC71" s="117">
        <v>7.19999999999999</v>
      </c>
      <c r="AD71" s="115">
        <f aca="true" t="shared" si="6" ref="AD71:AD79">4.0435*LN(AC71)-6.9823</f>
        <v>0.9998966287199895</v>
      </c>
      <c r="AE71" s="115">
        <f aca="true" t="shared" si="7" ref="AE71:AE79">AD71+AE$6</f>
        <v>1.1998966287199895</v>
      </c>
      <c r="AF71" s="116">
        <f aca="true" t="shared" si="8" ref="AF71:AF79">AD71-AE$6</f>
        <v>0.7998966287199896</v>
      </c>
    </row>
    <row r="72" spans="1:32" ht="12.7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Z72">
        <v>1</v>
      </c>
      <c r="AA72">
        <v>1</v>
      </c>
      <c r="AC72" s="117">
        <v>7.29999999999999</v>
      </c>
      <c r="AD72" s="115">
        <f t="shared" si="6"/>
        <v>1.0556699267620893</v>
      </c>
      <c r="AE72" s="115">
        <f t="shared" si="7"/>
        <v>1.2556699267620892</v>
      </c>
      <c r="AF72" s="116">
        <f t="shared" si="8"/>
        <v>0.8556699267620893</v>
      </c>
    </row>
    <row r="73" spans="1:32" ht="12.7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Z73">
        <v>0</v>
      </c>
      <c r="AC73" s="117">
        <v>7.39999999999999</v>
      </c>
      <c r="AD73" s="115">
        <f t="shared" si="6"/>
        <v>1.11068438084963</v>
      </c>
      <c r="AE73" s="115">
        <f t="shared" si="7"/>
        <v>1.31068438084963</v>
      </c>
      <c r="AF73" s="116">
        <f t="shared" si="8"/>
        <v>0.9106843808496301</v>
      </c>
    </row>
    <row r="74" spans="1:32" ht="12.7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Z74">
        <v>1</v>
      </c>
      <c r="AA74">
        <v>1</v>
      </c>
      <c r="AC74" s="117">
        <v>7.49999999999999</v>
      </c>
      <c r="AD74" s="115">
        <f t="shared" si="6"/>
        <v>1.164960363562642</v>
      </c>
      <c r="AE74" s="115">
        <f t="shared" si="7"/>
        <v>1.364960363562642</v>
      </c>
      <c r="AF74" s="116">
        <f t="shared" si="8"/>
        <v>0.964960363562642</v>
      </c>
    </row>
    <row r="75" spans="1:32" ht="12.7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Z75">
        <v>0</v>
      </c>
      <c r="AC75" s="117">
        <v>7.59999999999999</v>
      </c>
      <c r="AD75" s="115">
        <f t="shared" si="6"/>
        <v>1.2185174379263515</v>
      </c>
      <c r="AE75" s="115">
        <f t="shared" si="7"/>
        <v>1.4185174379263514</v>
      </c>
      <c r="AF75" s="116">
        <f t="shared" si="8"/>
        <v>1.0185174379263515</v>
      </c>
    </row>
    <row r="76" spans="1:32" ht="12.7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Z76">
        <v>1</v>
      </c>
      <c r="AA76">
        <v>1</v>
      </c>
      <c r="AC76" s="117">
        <v>7.69999999999999</v>
      </c>
      <c r="AD76" s="115">
        <f t="shared" si="6"/>
        <v>1.2713743997439408</v>
      </c>
      <c r="AE76" s="115">
        <f t="shared" si="7"/>
        <v>1.4713743997439408</v>
      </c>
      <c r="AF76" s="116">
        <f t="shared" si="8"/>
        <v>1.0713743997439409</v>
      </c>
    </row>
    <row r="77" spans="1:32" ht="12.7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Z77">
        <v>0</v>
      </c>
      <c r="AC77" s="117">
        <v>7.79999999999999</v>
      </c>
      <c r="AD77" s="115">
        <f t="shared" si="6"/>
        <v>1.3235493171979353</v>
      </c>
      <c r="AE77" s="115">
        <f t="shared" si="7"/>
        <v>1.5235493171979353</v>
      </c>
      <c r="AF77" s="116">
        <f t="shared" si="8"/>
        <v>1.1235493171979354</v>
      </c>
    </row>
    <row r="78" spans="1:32" ht="12.7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Z78">
        <v>1</v>
      </c>
      <c r="AA78">
        <v>1</v>
      </c>
      <c r="AC78" s="117">
        <v>7.9</v>
      </c>
      <c r="AD78" s="115">
        <f t="shared" si="6"/>
        <v>1.3750595679289788</v>
      </c>
      <c r="AE78" s="115">
        <f t="shared" si="7"/>
        <v>1.5750595679289787</v>
      </c>
      <c r="AF78" s="116">
        <f t="shared" si="8"/>
        <v>1.1750595679289788</v>
      </c>
    </row>
    <row r="79" spans="1:32" ht="13.5" thickBot="1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Z79">
        <v>0</v>
      </c>
      <c r="AC79" s="118">
        <v>8</v>
      </c>
      <c r="AD79" s="119">
        <f t="shared" si="6"/>
        <v>1.425921873782416</v>
      </c>
      <c r="AE79" s="119">
        <f t="shared" si="7"/>
        <v>1.625921873782416</v>
      </c>
      <c r="AF79" s="120">
        <f t="shared" si="8"/>
        <v>1.225921873782416</v>
      </c>
    </row>
    <row r="80" spans="1:27" ht="12.7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Z80">
        <v>1</v>
      </c>
      <c r="AA80">
        <v>1</v>
      </c>
    </row>
    <row r="81" spans="1:26" ht="12.7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Z81">
        <v>0</v>
      </c>
    </row>
    <row r="82" spans="1:27" ht="12.7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Z82">
        <v>1</v>
      </c>
      <c r="AA82">
        <v>1</v>
      </c>
    </row>
    <row r="83" spans="1:26" ht="12.7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Z83">
        <v>0</v>
      </c>
    </row>
    <row r="84" spans="1:27" ht="12.7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Z84">
        <v>1</v>
      </c>
      <c r="AA84">
        <v>1</v>
      </c>
    </row>
    <row r="85" spans="1:26" ht="12.7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Z85">
        <v>0</v>
      </c>
    </row>
    <row r="86" spans="1:27" ht="12.7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Z86">
        <v>1</v>
      </c>
      <c r="AA86">
        <v>1</v>
      </c>
    </row>
    <row r="87" spans="1:26" ht="12.7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Z87">
        <v>0</v>
      </c>
    </row>
    <row r="88" spans="1:27" ht="12.7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Z88">
        <v>1</v>
      </c>
      <c r="AA88">
        <v>1</v>
      </c>
    </row>
    <row r="89" spans="1:26" ht="12.7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Z89">
        <v>0</v>
      </c>
    </row>
    <row r="90" spans="1:27" ht="12.7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Z90">
        <v>1</v>
      </c>
      <c r="AA90">
        <v>1</v>
      </c>
    </row>
    <row r="91" spans="1:26" ht="12.7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Z91">
        <v>0</v>
      </c>
    </row>
    <row r="92" spans="1:27" ht="12.7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Z92">
        <v>1</v>
      </c>
      <c r="AA92">
        <v>1</v>
      </c>
    </row>
    <row r="93" spans="1:26" ht="12.7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Z93">
        <v>0</v>
      </c>
    </row>
    <row r="94" spans="1:27" ht="12.7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Z94">
        <v>1</v>
      </c>
      <c r="AA94">
        <v>1</v>
      </c>
    </row>
    <row r="95" spans="1:26" ht="12.7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Z95">
        <v>0</v>
      </c>
    </row>
    <row r="96" spans="1:27" ht="12.7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Z96">
        <v>1</v>
      </c>
      <c r="AA96">
        <v>1</v>
      </c>
    </row>
    <row r="97" spans="1:26" ht="12.7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Z97">
        <v>0</v>
      </c>
    </row>
    <row r="98" spans="1:27" ht="12.7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Z98">
        <v>1</v>
      </c>
      <c r="AA98">
        <v>1</v>
      </c>
    </row>
    <row r="99" spans="1:26" ht="12.7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Z99">
        <v>0</v>
      </c>
    </row>
    <row r="100" spans="1:27" ht="12.7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Z100">
        <v>1</v>
      </c>
      <c r="AA100">
        <v>1</v>
      </c>
    </row>
    <row r="101" spans="1:26" ht="12.7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Z101">
        <v>0</v>
      </c>
    </row>
    <row r="102" spans="1:27" ht="12.7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Z102">
        <v>1</v>
      </c>
      <c r="AA102">
        <v>1</v>
      </c>
    </row>
    <row r="103" spans="1:26" ht="12.7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Z103">
        <v>0</v>
      </c>
    </row>
    <row r="104" spans="1:27" ht="12.7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Z104">
        <v>1</v>
      </c>
      <c r="AA104">
        <v>1</v>
      </c>
    </row>
    <row r="105" spans="1:26" ht="12.7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Z105">
        <v>0</v>
      </c>
    </row>
    <row r="106" spans="1:27" ht="12.7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Z106">
        <v>1</v>
      </c>
      <c r="AA106">
        <v>1</v>
      </c>
    </row>
    <row r="107" spans="1:26" ht="12.7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Z107">
        <v>0</v>
      </c>
    </row>
    <row r="108" spans="1:27" ht="12.7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Z108">
        <v>1</v>
      </c>
      <c r="AA108">
        <v>1</v>
      </c>
    </row>
    <row r="109" spans="1:26" ht="12.7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Z109">
        <v>0</v>
      </c>
    </row>
    <row r="110" spans="1:27" ht="12.7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Z110">
        <v>1</v>
      </c>
      <c r="AA110">
        <v>1</v>
      </c>
    </row>
    <row r="111" spans="1:26" ht="12.7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Z111">
        <v>0</v>
      </c>
    </row>
    <row r="112" spans="1:27" ht="12.7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Z112">
        <v>1</v>
      </c>
      <c r="AA112">
        <v>1</v>
      </c>
    </row>
    <row r="113" spans="1:26" ht="12.7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Z113">
        <v>0</v>
      </c>
    </row>
    <row r="114" spans="1:27" ht="12.7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Z114">
        <v>1</v>
      </c>
      <c r="AA114">
        <v>1</v>
      </c>
    </row>
    <row r="115" spans="1:26" ht="12.7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Z115">
        <v>0</v>
      </c>
    </row>
    <row r="116" spans="1:27" ht="12.7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Z116">
        <v>1</v>
      </c>
      <c r="AA116">
        <v>1</v>
      </c>
    </row>
    <row r="117" spans="1:26" ht="12.7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Z117">
        <v>0</v>
      </c>
    </row>
    <row r="118" spans="1:27" ht="12.7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Z118">
        <v>1</v>
      </c>
      <c r="AA118">
        <v>1</v>
      </c>
    </row>
    <row r="119" spans="1:26" ht="12.7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Z119">
        <v>0</v>
      </c>
    </row>
    <row r="120" spans="1:27" ht="12.7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Z120">
        <v>1</v>
      </c>
      <c r="AA120">
        <v>1</v>
      </c>
    </row>
    <row r="121" spans="1:27" ht="12.7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Z121">
        <v>0</v>
      </c>
      <c r="AA121">
        <v>1</v>
      </c>
    </row>
    <row r="122" spans="1:27" ht="12.7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Z122">
        <v>1</v>
      </c>
      <c r="AA122">
        <v>1</v>
      </c>
    </row>
    <row r="123" spans="1:26" ht="12.7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Z123">
        <v>0</v>
      </c>
    </row>
    <row r="124" spans="1:27" ht="12.7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Z124">
        <v>1</v>
      </c>
      <c r="AA124">
        <v>1</v>
      </c>
    </row>
    <row r="125" spans="1:26" ht="12.7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Z125">
        <v>0</v>
      </c>
    </row>
    <row r="126" spans="1:27" ht="12.7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Z126">
        <v>1</v>
      </c>
      <c r="AA126">
        <v>1</v>
      </c>
    </row>
    <row r="127" spans="1:26" ht="12.7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Z127">
        <v>0</v>
      </c>
    </row>
    <row r="128" spans="1:27" ht="12.7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Z128">
        <v>1</v>
      </c>
      <c r="AA128">
        <v>1</v>
      </c>
    </row>
    <row r="129" spans="1:26" ht="12.7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Z129">
        <v>0</v>
      </c>
    </row>
    <row r="130" spans="1:27" ht="12.7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Z130">
        <v>1</v>
      </c>
      <c r="AA130">
        <v>1</v>
      </c>
    </row>
    <row r="131" spans="1:26" ht="12.7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Z131">
        <v>0</v>
      </c>
    </row>
    <row r="132" spans="1:27" ht="12.7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Z132">
        <v>1</v>
      </c>
      <c r="AA132">
        <v>1</v>
      </c>
    </row>
    <row r="133" spans="1:26" ht="12.7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Z133">
        <v>0</v>
      </c>
    </row>
    <row r="134" spans="1:27" ht="12.7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Z134">
        <v>1</v>
      </c>
      <c r="AA134">
        <v>1</v>
      </c>
    </row>
    <row r="135" spans="1:26" ht="12.7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Z135">
        <v>0</v>
      </c>
    </row>
    <row r="136" spans="1:27" ht="12.7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Z136">
        <v>1</v>
      </c>
      <c r="AA136">
        <v>1</v>
      </c>
    </row>
    <row r="137" spans="1:26" ht="12.7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Z137">
        <v>0</v>
      </c>
    </row>
    <row r="138" spans="1:27" ht="12.7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Z138">
        <v>1</v>
      </c>
      <c r="AA138">
        <v>1</v>
      </c>
    </row>
    <row r="139" spans="1:26" ht="12.7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Z139">
        <v>0</v>
      </c>
    </row>
    <row r="140" spans="26:27" ht="12.75">
      <c r="Z140">
        <v>1</v>
      </c>
      <c r="AA140">
        <v>1</v>
      </c>
    </row>
    <row r="141" ht="12.75">
      <c r="Z141">
        <v>0</v>
      </c>
    </row>
    <row r="142" spans="26:27" ht="12.75">
      <c r="Z142">
        <v>1</v>
      </c>
      <c r="AA142">
        <v>1</v>
      </c>
    </row>
    <row r="143" ht="12.75">
      <c r="Z143">
        <v>0</v>
      </c>
    </row>
    <row r="144" spans="26:27" ht="12.75">
      <c r="Z144">
        <v>1</v>
      </c>
      <c r="AA144">
        <v>1</v>
      </c>
    </row>
    <row r="145" ht="12.75">
      <c r="Z145">
        <v>0</v>
      </c>
    </row>
    <row r="146" spans="26:27" ht="12.75">
      <c r="Z146">
        <v>1</v>
      </c>
      <c r="AA146">
        <v>1</v>
      </c>
    </row>
    <row r="147" ht="12.75">
      <c r="Z147">
        <v>0</v>
      </c>
    </row>
    <row r="148" spans="26:27" ht="12.75">
      <c r="Z148">
        <v>1</v>
      </c>
      <c r="AA148">
        <v>1</v>
      </c>
    </row>
    <row r="149" ht="12.75">
      <c r="Z149">
        <v>0</v>
      </c>
    </row>
    <row r="150" spans="26:27" ht="12.75">
      <c r="Z150">
        <v>1</v>
      </c>
      <c r="AA150">
        <v>1</v>
      </c>
    </row>
    <row r="151" ht="12.75">
      <c r="Z151">
        <v>0</v>
      </c>
    </row>
    <row r="152" spans="26:27" ht="12.75">
      <c r="Z152">
        <v>1</v>
      </c>
      <c r="AA152">
        <v>1</v>
      </c>
    </row>
    <row r="153" ht="12.75">
      <c r="Z153">
        <v>0</v>
      </c>
    </row>
    <row r="154" spans="26:27" ht="12.75">
      <c r="Z154">
        <v>1</v>
      </c>
      <c r="AA154">
        <v>1</v>
      </c>
    </row>
    <row r="155" ht="12.75">
      <c r="Z155">
        <v>0</v>
      </c>
    </row>
    <row r="156" spans="26:27" ht="12.75">
      <c r="Z156">
        <v>1</v>
      </c>
      <c r="AA156">
        <v>1</v>
      </c>
    </row>
    <row r="157" ht="12.75">
      <c r="Z157">
        <v>0</v>
      </c>
    </row>
    <row r="158" spans="26:27" ht="12.75">
      <c r="Z158">
        <v>1</v>
      </c>
      <c r="AA158">
        <v>1</v>
      </c>
    </row>
    <row r="159" ht="12.75">
      <c r="Z159">
        <v>0</v>
      </c>
    </row>
    <row r="160" spans="26:27" ht="12.75">
      <c r="Z160">
        <v>1</v>
      </c>
      <c r="AA160">
        <v>1</v>
      </c>
    </row>
    <row r="161" ht="12.75">
      <c r="Z161">
        <v>0</v>
      </c>
    </row>
    <row r="162" spans="26:27" ht="12.75">
      <c r="Z162">
        <v>1</v>
      </c>
      <c r="AA162">
        <v>1</v>
      </c>
    </row>
    <row r="163" ht="12.75">
      <c r="Z163">
        <v>0</v>
      </c>
    </row>
    <row r="164" spans="26:27" ht="12.75">
      <c r="Z164">
        <v>1</v>
      </c>
      <c r="AA164">
        <v>1</v>
      </c>
    </row>
    <row r="165" ht="12.75">
      <c r="Z165">
        <v>0</v>
      </c>
    </row>
    <row r="166" spans="26:27" ht="12.75">
      <c r="Z166">
        <v>1</v>
      </c>
      <c r="AA166">
        <v>1</v>
      </c>
    </row>
    <row r="167" ht="12.75">
      <c r="Z167">
        <v>0</v>
      </c>
    </row>
    <row r="168" spans="26:27" ht="12.75">
      <c r="Z168">
        <v>1</v>
      </c>
      <c r="AA168">
        <v>1</v>
      </c>
    </row>
    <row r="169" ht="12.75">
      <c r="Z169">
        <v>0</v>
      </c>
    </row>
    <row r="170" spans="26:27" ht="12.75">
      <c r="Z170">
        <v>1</v>
      </c>
      <c r="AA170">
        <v>1</v>
      </c>
    </row>
    <row r="171" ht="12.75">
      <c r="Z171">
        <v>0</v>
      </c>
    </row>
    <row r="172" spans="26:27" ht="12.75">
      <c r="Z172">
        <v>1</v>
      </c>
      <c r="AA172">
        <v>1</v>
      </c>
    </row>
    <row r="173" ht="12.75">
      <c r="Z173">
        <v>0</v>
      </c>
    </row>
    <row r="174" spans="26:27" ht="12.75">
      <c r="Z174">
        <v>1</v>
      </c>
      <c r="AA174">
        <v>1</v>
      </c>
    </row>
    <row r="175" ht="12.75">
      <c r="Z175">
        <v>0</v>
      </c>
    </row>
    <row r="176" spans="26:27" ht="12.75">
      <c r="Z176">
        <v>1</v>
      </c>
      <c r="AA176">
        <v>1</v>
      </c>
    </row>
    <row r="177" ht="12.75">
      <c r="Z177">
        <v>0</v>
      </c>
    </row>
    <row r="178" spans="26:27" ht="12.75">
      <c r="Z178">
        <v>1</v>
      </c>
      <c r="AA178">
        <v>1</v>
      </c>
    </row>
    <row r="179" ht="12.75">
      <c r="Z179">
        <v>0</v>
      </c>
    </row>
    <row r="180" spans="26:27" ht="12.75">
      <c r="Z180">
        <v>1</v>
      </c>
      <c r="AA180">
        <v>1</v>
      </c>
    </row>
    <row r="181" ht="12.75">
      <c r="Z181">
        <v>0</v>
      </c>
    </row>
    <row r="182" spans="26:27" ht="12.75">
      <c r="Z182">
        <v>1</v>
      </c>
      <c r="AA182">
        <v>1</v>
      </c>
    </row>
    <row r="183" ht="12.75">
      <c r="Z183">
        <v>0</v>
      </c>
    </row>
    <row r="184" spans="26:27" ht="12.75">
      <c r="Z184">
        <v>1</v>
      </c>
      <c r="AA184">
        <v>1</v>
      </c>
    </row>
    <row r="185" ht="12.75">
      <c r="Z185">
        <v>0</v>
      </c>
    </row>
    <row r="186" spans="26:27" ht="12.75">
      <c r="Z186">
        <v>1</v>
      </c>
      <c r="AA186">
        <v>1</v>
      </c>
    </row>
    <row r="187" ht="12.75">
      <c r="Z187">
        <v>0</v>
      </c>
    </row>
    <row r="188" spans="26:27" ht="12.75">
      <c r="Z188">
        <v>1</v>
      </c>
      <c r="AA188">
        <v>1</v>
      </c>
    </row>
    <row r="189" ht="12.75">
      <c r="Z189">
        <v>0</v>
      </c>
    </row>
    <row r="190" spans="26:27" ht="12.75">
      <c r="Z190">
        <v>1</v>
      </c>
      <c r="AA190">
        <v>1</v>
      </c>
    </row>
    <row r="191" ht="12.75">
      <c r="Z191">
        <v>0</v>
      </c>
    </row>
    <row r="192" spans="26:27" ht="12.75">
      <c r="Z192">
        <v>1</v>
      </c>
      <c r="AA192">
        <v>1</v>
      </c>
    </row>
    <row r="193" ht="12.75">
      <c r="Z193">
        <v>0</v>
      </c>
    </row>
    <row r="194" spans="26:27" ht="12.75">
      <c r="Z194">
        <v>1</v>
      </c>
      <c r="AA194">
        <v>1</v>
      </c>
    </row>
    <row r="195" ht="12.75">
      <c r="Z195">
        <v>0</v>
      </c>
    </row>
    <row r="196" spans="26:27" ht="12.75">
      <c r="Z196">
        <v>1</v>
      </c>
      <c r="AA196">
        <v>1</v>
      </c>
    </row>
    <row r="197" ht="12.75">
      <c r="Z197">
        <v>0</v>
      </c>
    </row>
    <row r="198" spans="26:27" ht="12.75">
      <c r="Z198">
        <v>1</v>
      </c>
      <c r="AA198">
        <v>1</v>
      </c>
    </row>
    <row r="199" ht="12.75">
      <c r="Z199">
        <v>0</v>
      </c>
    </row>
    <row r="200" spans="26:27" ht="12.75">
      <c r="Z200">
        <v>1</v>
      </c>
      <c r="AA200">
        <v>1</v>
      </c>
    </row>
    <row r="201" ht="12.75">
      <c r="Z201">
        <v>0</v>
      </c>
    </row>
    <row r="202" spans="26:27" ht="12.75">
      <c r="Z202">
        <v>1</v>
      </c>
      <c r="AA202">
        <v>1</v>
      </c>
    </row>
    <row r="203" ht="12.75">
      <c r="Z203">
        <v>0</v>
      </c>
    </row>
    <row r="204" spans="26:27" ht="12.75">
      <c r="Z204">
        <v>1</v>
      </c>
      <c r="AA204">
        <v>1</v>
      </c>
    </row>
    <row r="205" ht="12.75">
      <c r="Z205">
        <v>0</v>
      </c>
    </row>
    <row r="206" spans="26:27" ht="12.75">
      <c r="Z206">
        <v>1</v>
      </c>
      <c r="AA206">
        <v>1</v>
      </c>
    </row>
    <row r="207" ht="12.75">
      <c r="Z207">
        <v>0</v>
      </c>
    </row>
    <row r="208" spans="26:27" ht="12.75">
      <c r="Z208">
        <v>1</v>
      </c>
      <c r="AA208">
        <v>1</v>
      </c>
    </row>
    <row r="209" ht="12.75">
      <c r="Z209">
        <v>0</v>
      </c>
    </row>
    <row r="210" spans="26:27" ht="12.75">
      <c r="Z210">
        <v>1</v>
      </c>
      <c r="AA210">
        <v>1</v>
      </c>
    </row>
    <row r="211" ht="12.75">
      <c r="Z211">
        <v>0</v>
      </c>
    </row>
    <row r="212" spans="26:27" ht="12.75">
      <c r="Z212">
        <v>1</v>
      </c>
      <c r="AA212">
        <v>1</v>
      </c>
    </row>
    <row r="213" ht="12.75">
      <c r="Z213">
        <v>0</v>
      </c>
    </row>
    <row r="214" spans="26:27" ht="12.75">
      <c r="Z214">
        <v>1</v>
      </c>
      <c r="AA214">
        <v>1</v>
      </c>
    </row>
    <row r="215" ht="12.75">
      <c r="Z215">
        <v>0</v>
      </c>
    </row>
    <row r="216" spans="26:27" ht="12.75">
      <c r="Z216">
        <v>1</v>
      </c>
      <c r="AA216">
        <v>1</v>
      </c>
    </row>
    <row r="217" ht="12.75">
      <c r="Z217">
        <v>0</v>
      </c>
    </row>
    <row r="218" spans="26:27" ht="12.75">
      <c r="Z218">
        <v>1</v>
      </c>
      <c r="AA218">
        <v>1</v>
      </c>
    </row>
    <row r="219" ht="12.75">
      <c r="Z219">
        <v>0</v>
      </c>
    </row>
    <row r="220" spans="26:27" ht="12.75">
      <c r="Z220">
        <v>1</v>
      </c>
      <c r="AA220">
        <v>1</v>
      </c>
    </row>
    <row r="221" ht="12.75">
      <c r="Z221">
        <v>0</v>
      </c>
    </row>
    <row r="222" spans="26:27" ht="12.75">
      <c r="Z222">
        <v>1</v>
      </c>
      <c r="AA222">
        <v>1</v>
      </c>
    </row>
    <row r="223" ht="12.75">
      <c r="Z223">
        <v>0</v>
      </c>
    </row>
    <row r="224" spans="26:27" ht="12.75">
      <c r="Z224">
        <v>1</v>
      </c>
      <c r="AA224">
        <v>1</v>
      </c>
    </row>
    <row r="225" ht="12.75">
      <c r="Z225">
        <v>0</v>
      </c>
    </row>
    <row r="226" spans="26:27" ht="12.75">
      <c r="Z226">
        <v>1</v>
      </c>
      <c r="AA226">
        <v>1</v>
      </c>
    </row>
    <row r="227" ht="12.75">
      <c r="Z227">
        <v>0</v>
      </c>
    </row>
    <row r="228" spans="26:27" ht="12.75">
      <c r="Z228">
        <v>1</v>
      </c>
      <c r="AA228">
        <v>1</v>
      </c>
    </row>
    <row r="229" ht="12.75">
      <c r="Z229">
        <v>0</v>
      </c>
    </row>
    <row r="230" spans="26:27" ht="12.75">
      <c r="Z230">
        <v>1</v>
      </c>
      <c r="AA230">
        <v>1</v>
      </c>
    </row>
    <row r="231" ht="12.75">
      <c r="Z231">
        <v>0</v>
      </c>
    </row>
    <row r="232" spans="26:27" ht="12.75">
      <c r="Z232">
        <v>1</v>
      </c>
      <c r="AA232">
        <v>1</v>
      </c>
    </row>
    <row r="233" ht="12.75">
      <c r="Z233">
        <v>0</v>
      </c>
    </row>
    <row r="234" spans="26:27" ht="12.75">
      <c r="Z234">
        <v>1</v>
      </c>
      <c r="AA234">
        <v>1</v>
      </c>
    </row>
    <row r="235" ht="12.75">
      <c r="Z235">
        <v>0</v>
      </c>
    </row>
    <row r="236" spans="26:27" ht="12.75">
      <c r="Z236">
        <v>1</v>
      </c>
      <c r="AA236">
        <v>1</v>
      </c>
    </row>
    <row r="237" ht="12.75">
      <c r="Z237">
        <v>0</v>
      </c>
    </row>
    <row r="238" spans="26:27" ht="12.75">
      <c r="Z238">
        <v>1</v>
      </c>
      <c r="AA238">
        <v>1</v>
      </c>
    </row>
    <row r="239" ht="12.75">
      <c r="Z239">
        <v>0</v>
      </c>
    </row>
    <row r="240" spans="26:27" ht="12.75">
      <c r="Z240">
        <v>1</v>
      </c>
      <c r="AA240">
        <v>1</v>
      </c>
    </row>
    <row r="241" ht="12.75">
      <c r="Z241">
        <v>0</v>
      </c>
    </row>
    <row r="242" spans="26:27" ht="12.75">
      <c r="Z242">
        <v>1</v>
      </c>
      <c r="AA242">
        <v>1</v>
      </c>
    </row>
    <row r="243" ht="12.75">
      <c r="Z243">
        <v>0</v>
      </c>
    </row>
    <row r="244" spans="26:27" ht="12.75">
      <c r="Z244">
        <v>1</v>
      </c>
      <c r="AA244">
        <v>1</v>
      </c>
    </row>
    <row r="245" ht="12.75">
      <c r="Z245">
        <v>0</v>
      </c>
    </row>
    <row r="246" spans="26:27" ht="12.75">
      <c r="Z246">
        <v>1</v>
      </c>
      <c r="AA246">
        <v>1</v>
      </c>
    </row>
    <row r="247" ht="12.75">
      <c r="Z247">
        <v>0</v>
      </c>
    </row>
    <row r="248" spans="26:27" ht="12.75">
      <c r="Z248">
        <v>1</v>
      </c>
      <c r="AA248">
        <v>1</v>
      </c>
    </row>
    <row r="249" ht="12.75">
      <c r="Z249">
        <v>0</v>
      </c>
    </row>
    <row r="250" spans="26:27" ht="12.75">
      <c r="Z250">
        <v>1</v>
      </c>
      <c r="AA250">
        <v>1</v>
      </c>
    </row>
    <row r="251" ht="12.75">
      <c r="Z251">
        <v>0</v>
      </c>
    </row>
    <row r="252" spans="26:27" ht="12.75">
      <c r="Z252">
        <v>1</v>
      </c>
      <c r="AA252">
        <v>1</v>
      </c>
    </row>
    <row r="253" ht="12.75">
      <c r="Z253">
        <v>0</v>
      </c>
    </row>
    <row r="254" spans="26:27" ht="12.75">
      <c r="Z254">
        <v>1</v>
      </c>
      <c r="AA254">
        <v>1</v>
      </c>
    </row>
    <row r="255" ht="12.75">
      <c r="Z255">
        <v>0</v>
      </c>
    </row>
    <row r="256" spans="26:27" ht="12.75">
      <c r="Z256">
        <v>1</v>
      </c>
      <c r="AA256">
        <v>1</v>
      </c>
    </row>
    <row r="257" ht="12.75">
      <c r="Z257">
        <v>0</v>
      </c>
    </row>
    <row r="258" spans="26:27" ht="12.75">
      <c r="Z258">
        <v>1</v>
      </c>
      <c r="AA258">
        <v>1</v>
      </c>
    </row>
    <row r="259" ht="12.75">
      <c r="Z259">
        <v>0</v>
      </c>
    </row>
    <row r="260" spans="26:27" ht="12.75">
      <c r="Z260">
        <v>1</v>
      </c>
      <c r="AA260">
        <v>1</v>
      </c>
    </row>
    <row r="261" ht="12.75">
      <c r="Z261">
        <v>0</v>
      </c>
    </row>
    <row r="262" spans="26:27" ht="12.75">
      <c r="Z262">
        <v>1</v>
      </c>
      <c r="AA262">
        <v>1</v>
      </c>
    </row>
    <row r="263" ht="12.75">
      <c r="Z263">
        <v>0</v>
      </c>
    </row>
    <row r="264" spans="26:27" ht="12.75">
      <c r="Z264">
        <v>1</v>
      </c>
      <c r="AA264">
        <v>1</v>
      </c>
    </row>
    <row r="265" ht="12.75">
      <c r="Z265">
        <v>0</v>
      </c>
    </row>
    <row r="266" spans="26:27" ht="12.75">
      <c r="Z266">
        <v>1</v>
      </c>
      <c r="AA266">
        <v>1</v>
      </c>
    </row>
    <row r="267" spans="26:27" ht="12.75">
      <c r="Z267">
        <v>0</v>
      </c>
      <c r="AA267">
        <v>1</v>
      </c>
    </row>
    <row r="268" ht="12.75">
      <c r="Z268">
        <v>1</v>
      </c>
    </row>
    <row r="269" spans="26:27" ht="12.75">
      <c r="Z269">
        <v>0</v>
      </c>
      <c r="AA269">
        <v>1</v>
      </c>
    </row>
    <row r="270" ht="12.75">
      <c r="Z270">
        <v>1</v>
      </c>
    </row>
    <row r="271" spans="26:27" ht="12.75">
      <c r="Z271">
        <v>0</v>
      </c>
      <c r="AA271">
        <v>1</v>
      </c>
    </row>
    <row r="272" ht="12.75">
      <c r="Z272">
        <v>1</v>
      </c>
    </row>
    <row r="273" spans="26:27" ht="12.75">
      <c r="Z273">
        <v>0</v>
      </c>
      <c r="AA273">
        <v>1</v>
      </c>
    </row>
    <row r="274" ht="12.75">
      <c r="Z274">
        <v>1</v>
      </c>
    </row>
    <row r="275" spans="26:27" ht="12.75">
      <c r="Z275">
        <v>0</v>
      </c>
      <c r="AA275">
        <v>1</v>
      </c>
    </row>
    <row r="276" ht="12.75">
      <c r="Z276">
        <v>1</v>
      </c>
    </row>
    <row r="277" spans="26:27" ht="12.75">
      <c r="Z277">
        <v>0</v>
      </c>
      <c r="AA277">
        <v>1</v>
      </c>
    </row>
    <row r="278" ht="12.75">
      <c r="Z278">
        <v>1</v>
      </c>
    </row>
    <row r="279" spans="26:27" ht="12.75">
      <c r="Z279">
        <v>0</v>
      </c>
      <c r="AA279">
        <v>1</v>
      </c>
    </row>
    <row r="280" ht="12.75">
      <c r="Z280">
        <v>1</v>
      </c>
    </row>
    <row r="281" spans="26:27" ht="12.75">
      <c r="Z281">
        <v>0</v>
      </c>
      <c r="AA281">
        <v>1</v>
      </c>
    </row>
    <row r="282" ht="12.75">
      <c r="Z282">
        <v>1</v>
      </c>
    </row>
    <row r="283" spans="26:27" ht="12.75">
      <c r="Z283">
        <v>0</v>
      </c>
      <c r="AA283">
        <v>1</v>
      </c>
    </row>
    <row r="284" ht="12.75">
      <c r="Z284">
        <v>1</v>
      </c>
    </row>
    <row r="285" spans="26:27" ht="12.75">
      <c r="Z285">
        <v>0</v>
      </c>
      <c r="AA285">
        <v>1</v>
      </c>
    </row>
    <row r="286" ht="12.75">
      <c r="Z286">
        <v>1</v>
      </c>
    </row>
    <row r="287" spans="26:27" ht="12.75">
      <c r="Z287">
        <v>0</v>
      </c>
      <c r="AA287">
        <v>1</v>
      </c>
    </row>
    <row r="288" ht="12.75">
      <c r="Z288">
        <v>1</v>
      </c>
    </row>
    <row r="289" spans="26:27" ht="12.75">
      <c r="Z289">
        <v>0</v>
      </c>
      <c r="AA289">
        <v>1</v>
      </c>
    </row>
    <row r="290" ht="12.75">
      <c r="Z290">
        <v>1</v>
      </c>
    </row>
    <row r="291" spans="26:27" ht="12.75">
      <c r="Z291">
        <v>0</v>
      </c>
      <c r="AA291">
        <v>1</v>
      </c>
    </row>
    <row r="292" ht="12.75">
      <c r="Z292">
        <v>1</v>
      </c>
    </row>
    <row r="293" spans="26:27" ht="12.75">
      <c r="Z293">
        <v>0</v>
      </c>
      <c r="AA293">
        <v>1</v>
      </c>
    </row>
    <row r="294" ht="12.75">
      <c r="Z294">
        <v>1</v>
      </c>
    </row>
    <row r="295" spans="26:27" ht="12.75">
      <c r="Z295">
        <v>0</v>
      </c>
      <c r="AA295">
        <v>1</v>
      </c>
    </row>
    <row r="296" ht="12.75">
      <c r="Z296">
        <v>1</v>
      </c>
    </row>
    <row r="297" spans="26:27" ht="12.75">
      <c r="Z297">
        <v>0</v>
      </c>
      <c r="AA297">
        <v>1</v>
      </c>
    </row>
    <row r="298" ht="12.75">
      <c r="Z298">
        <v>1</v>
      </c>
    </row>
    <row r="299" spans="26:27" ht="12.75">
      <c r="Z299">
        <v>0</v>
      </c>
      <c r="AA299">
        <v>1</v>
      </c>
    </row>
    <row r="300" ht="12.75">
      <c r="Z300">
        <v>1</v>
      </c>
    </row>
    <row r="301" spans="26:27" ht="12.75">
      <c r="Z301">
        <v>0</v>
      </c>
      <c r="AA301">
        <v>1</v>
      </c>
    </row>
    <row r="302" ht="12.75">
      <c r="Z302">
        <v>1</v>
      </c>
    </row>
    <row r="303" spans="26:27" ht="12.75">
      <c r="Z303">
        <v>0</v>
      </c>
      <c r="AA303">
        <v>1</v>
      </c>
    </row>
    <row r="304" ht="12.75">
      <c r="Z304">
        <v>1</v>
      </c>
    </row>
    <row r="305" spans="26:27" ht="12.75">
      <c r="Z305">
        <v>0</v>
      </c>
      <c r="AA305">
        <v>1</v>
      </c>
    </row>
    <row r="306" ht="12.75">
      <c r="Z306">
        <v>1</v>
      </c>
    </row>
    <row r="307" spans="26:27" ht="12.75">
      <c r="Z307">
        <v>0</v>
      </c>
      <c r="AA307">
        <v>1</v>
      </c>
    </row>
    <row r="308" spans="26:27" ht="12.75">
      <c r="Z308">
        <v>1</v>
      </c>
      <c r="AA308">
        <v>1</v>
      </c>
    </row>
    <row r="309" ht="12.75">
      <c r="Z309">
        <v>0</v>
      </c>
    </row>
    <row r="310" spans="26:27" ht="12.75">
      <c r="Z310">
        <v>1</v>
      </c>
      <c r="AA310">
        <v>1</v>
      </c>
    </row>
    <row r="311" ht="12.75">
      <c r="Z311">
        <v>0</v>
      </c>
    </row>
    <row r="312" spans="26:27" ht="12.75">
      <c r="Z312">
        <v>1</v>
      </c>
      <c r="AA312">
        <v>1</v>
      </c>
    </row>
    <row r="313" ht="12.75">
      <c r="Z313">
        <v>0</v>
      </c>
    </row>
    <row r="314" spans="26:27" ht="12.75">
      <c r="Z314">
        <v>1</v>
      </c>
      <c r="AA314">
        <v>1</v>
      </c>
    </row>
    <row r="315" ht="12.75">
      <c r="Z315">
        <v>0</v>
      </c>
    </row>
    <row r="316" spans="26:27" ht="12.75">
      <c r="Z316">
        <v>1</v>
      </c>
      <c r="AA316">
        <v>1</v>
      </c>
    </row>
    <row r="317" ht="12.75">
      <c r="Z317">
        <v>0</v>
      </c>
    </row>
    <row r="318" spans="26:27" ht="12.75">
      <c r="Z318">
        <v>1</v>
      </c>
      <c r="AA318">
        <v>1</v>
      </c>
    </row>
    <row r="319" ht="12.75">
      <c r="Z319">
        <v>0</v>
      </c>
    </row>
    <row r="320" spans="26:27" ht="12.75">
      <c r="Z320">
        <v>1</v>
      </c>
      <c r="AA320">
        <v>1</v>
      </c>
    </row>
    <row r="321" ht="12.75">
      <c r="Z321">
        <v>0</v>
      </c>
    </row>
    <row r="322" spans="26:27" ht="12.75">
      <c r="Z322">
        <v>1</v>
      </c>
      <c r="AA322">
        <v>1</v>
      </c>
    </row>
    <row r="323" ht="12.75">
      <c r="Z323">
        <v>0</v>
      </c>
    </row>
    <row r="324" spans="26:27" ht="12.75">
      <c r="Z324">
        <v>1</v>
      </c>
      <c r="AA324">
        <v>1</v>
      </c>
    </row>
    <row r="325" ht="12.75">
      <c r="Z325">
        <v>0</v>
      </c>
    </row>
    <row r="326" spans="26:27" ht="12.75">
      <c r="Z326">
        <v>1</v>
      </c>
      <c r="AA326">
        <v>1</v>
      </c>
    </row>
    <row r="327" ht="12.75">
      <c r="Z327">
        <v>0</v>
      </c>
    </row>
    <row r="328" spans="26:27" ht="12.75">
      <c r="Z328">
        <v>1</v>
      </c>
      <c r="AA328">
        <v>1</v>
      </c>
    </row>
    <row r="329" ht="12.75">
      <c r="Z329">
        <v>0</v>
      </c>
    </row>
    <row r="330" spans="26:27" ht="12.75">
      <c r="Z330">
        <v>1</v>
      </c>
      <c r="AA330">
        <v>1</v>
      </c>
    </row>
    <row r="331" ht="12.75">
      <c r="Z331">
        <v>0</v>
      </c>
    </row>
    <row r="332" spans="26:27" ht="12.75">
      <c r="Z332">
        <v>1</v>
      </c>
      <c r="AA332">
        <v>1</v>
      </c>
    </row>
    <row r="333" ht="12.75">
      <c r="Z333">
        <v>0</v>
      </c>
    </row>
    <row r="334" spans="26:27" ht="12.75">
      <c r="Z334">
        <v>1</v>
      </c>
      <c r="AA334">
        <v>1</v>
      </c>
    </row>
    <row r="335" ht="12.75">
      <c r="Z335">
        <v>0</v>
      </c>
    </row>
    <row r="336" spans="26:27" ht="12.75">
      <c r="Z336">
        <v>1</v>
      </c>
      <c r="AA336">
        <v>1</v>
      </c>
    </row>
    <row r="337" ht="12.75">
      <c r="Z337">
        <v>0</v>
      </c>
    </row>
    <row r="338" spans="26:27" ht="12.75">
      <c r="Z338">
        <v>1</v>
      </c>
      <c r="AA338">
        <v>1</v>
      </c>
    </row>
    <row r="339" ht="12.75">
      <c r="Z339">
        <v>0</v>
      </c>
    </row>
    <row r="340" spans="26:27" ht="12.75">
      <c r="Z340">
        <v>1</v>
      </c>
      <c r="AA340">
        <v>1</v>
      </c>
    </row>
    <row r="341" ht="12.75">
      <c r="Z341">
        <v>0</v>
      </c>
    </row>
    <row r="342" spans="26:27" ht="12.75">
      <c r="Z342">
        <v>1</v>
      </c>
      <c r="AA342">
        <v>1</v>
      </c>
    </row>
    <row r="343" ht="12.75">
      <c r="Z343">
        <v>0</v>
      </c>
    </row>
    <row r="344" spans="26:27" ht="12.75">
      <c r="Z344">
        <v>1</v>
      </c>
      <c r="AA344">
        <v>1</v>
      </c>
    </row>
    <row r="345" ht="12.75">
      <c r="Z345">
        <v>0</v>
      </c>
    </row>
    <row r="346" spans="26:27" ht="12.75">
      <c r="Z346">
        <v>1</v>
      </c>
      <c r="AA346">
        <v>1</v>
      </c>
    </row>
    <row r="347" ht="12.75">
      <c r="Z347">
        <v>0</v>
      </c>
    </row>
    <row r="348" spans="26:27" ht="12.75">
      <c r="Z348">
        <v>1</v>
      </c>
      <c r="AA348">
        <v>1</v>
      </c>
    </row>
    <row r="349" ht="12.75">
      <c r="Z349">
        <v>0</v>
      </c>
    </row>
    <row r="350" spans="26:27" ht="12.75">
      <c r="Z350">
        <v>1</v>
      </c>
      <c r="AA350">
        <v>1</v>
      </c>
    </row>
    <row r="351" spans="26:27" ht="12.75">
      <c r="Z351">
        <v>0</v>
      </c>
      <c r="AA351">
        <v>1</v>
      </c>
    </row>
    <row r="352" ht="12.75">
      <c r="Z352">
        <v>1</v>
      </c>
    </row>
    <row r="353" spans="26:27" ht="12.75">
      <c r="Z353">
        <v>0</v>
      </c>
      <c r="AA353">
        <v>1</v>
      </c>
    </row>
    <row r="354" ht="12.75">
      <c r="Z354">
        <v>1</v>
      </c>
    </row>
    <row r="355" spans="26:27" ht="12.75">
      <c r="Z355">
        <v>0</v>
      </c>
      <c r="AA355">
        <v>1</v>
      </c>
    </row>
    <row r="356" spans="26:27" ht="12.75">
      <c r="Z356">
        <v>1</v>
      </c>
      <c r="AA356">
        <v>1</v>
      </c>
    </row>
    <row r="357" ht="12.75">
      <c r="Z357">
        <v>0</v>
      </c>
    </row>
    <row r="358" spans="26:27" ht="12.75">
      <c r="Z358">
        <v>1</v>
      </c>
      <c r="AA358">
        <v>1</v>
      </c>
    </row>
    <row r="359" ht="12.75">
      <c r="Z359">
        <v>0</v>
      </c>
    </row>
    <row r="360" spans="26:27" ht="12.75">
      <c r="Z360">
        <v>1</v>
      </c>
      <c r="AA360">
        <v>1</v>
      </c>
    </row>
    <row r="361" ht="12.75">
      <c r="Z361">
        <v>0</v>
      </c>
    </row>
    <row r="362" spans="26:27" ht="12.75">
      <c r="Z362">
        <v>1</v>
      </c>
      <c r="AA362">
        <v>1</v>
      </c>
    </row>
    <row r="363" ht="12.75">
      <c r="Z363">
        <v>0</v>
      </c>
    </row>
    <row r="364" spans="26:27" ht="12.75">
      <c r="Z364">
        <v>1</v>
      </c>
      <c r="AA364">
        <v>1</v>
      </c>
    </row>
    <row r="365" spans="26:27" ht="12.75">
      <c r="Z365">
        <v>0</v>
      </c>
      <c r="AA365">
        <v>1</v>
      </c>
    </row>
    <row r="366" ht="12.75">
      <c r="Z366">
        <v>1</v>
      </c>
    </row>
    <row r="367" spans="26:27" ht="12.75">
      <c r="Z367">
        <v>0</v>
      </c>
      <c r="AA367">
        <v>1</v>
      </c>
    </row>
    <row r="368" ht="12.75">
      <c r="Z368">
        <v>1</v>
      </c>
    </row>
    <row r="369" spans="26:27" ht="12.75">
      <c r="Z369">
        <v>0</v>
      </c>
      <c r="AA369">
        <v>1</v>
      </c>
    </row>
    <row r="370" spans="26:27" ht="12.75">
      <c r="Z370">
        <v>1</v>
      </c>
      <c r="AA370">
        <v>1</v>
      </c>
    </row>
    <row r="371" ht="12.75">
      <c r="Z371">
        <v>0</v>
      </c>
    </row>
    <row r="372" spans="26:27" ht="12.75">
      <c r="Z372">
        <v>1</v>
      </c>
      <c r="AA372">
        <v>1</v>
      </c>
    </row>
    <row r="373" ht="12.75">
      <c r="Z373">
        <v>0</v>
      </c>
    </row>
    <row r="374" spans="26:27" ht="12.75">
      <c r="Z374">
        <v>1</v>
      </c>
      <c r="AA374">
        <v>1</v>
      </c>
    </row>
    <row r="375" ht="12.75">
      <c r="Z375">
        <v>0</v>
      </c>
    </row>
    <row r="376" spans="26:27" ht="12.75">
      <c r="Z376">
        <v>1</v>
      </c>
      <c r="AA376">
        <v>1</v>
      </c>
    </row>
    <row r="377" ht="12.75">
      <c r="Z377">
        <v>0</v>
      </c>
    </row>
    <row r="378" spans="26:27" ht="12.75">
      <c r="Z378">
        <v>1</v>
      </c>
      <c r="AA378">
        <v>1</v>
      </c>
    </row>
    <row r="379" ht="12.75">
      <c r="Z379">
        <v>0</v>
      </c>
    </row>
    <row r="380" spans="26:27" ht="12.75">
      <c r="Z380">
        <v>1</v>
      </c>
      <c r="AA380">
        <v>1</v>
      </c>
    </row>
    <row r="381" ht="12.75">
      <c r="Z381">
        <v>0</v>
      </c>
    </row>
    <row r="382" spans="26:27" ht="12.75">
      <c r="Z382">
        <v>1</v>
      </c>
      <c r="AA382">
        <v>1</v>
      </c>
    </row>
    <row r="383" spans="26:27" ht="12.75">
      <c r="Z383">
        <v>0</v>
      </c>
      <c r="AA383">
        <v>1</v>
      </c>
    </row>
    <row r="384" ht="12.75">
      <c r="Z384">
        <v>1</v>
      </c>
    </row>
    <row r="385" spans="26:27" ht="12.75">
      <c r="Z385">
        <v>0</v>
      </c>
      <c r="AA385">
        <v>1</v>
      </c>
    </row>
    <row r="386" ht="12.75">
      <c r="Z386">
        <v>1</v>
      </c>
    </row>
    <row r="387" spans="26:27" ht="12.75">
      <c r="Z387">
        <v>0</v>
      </c>
      <c r="AA387">
        <v>1</v>
      </c>
    </row>
    <row r="388" spans="26:27" ht="12.75">
      <c r="Z388">
        <v>1</v>
      </c>
      <c r="AA388">
        <v>1</v>
      </c>
    </row>
    <row r="389" ht="12.75">
      <c r="Z389">
        <v>0</v>
      </c>
    </row>
    <row r="390" spans="26:27" ht="12.75">
      <c r="Z390">
        <v>1</v>
      </c>
      <c r="AA390">
        <v>1</v>
      </c>
    </row>
    <row r="391" ht="12.75">
      <c r="Z391">
        <v>0</v>
      </c>
    </row>
    <row r="392" spans="26:27" ht="12.75">
      <c r="Z392">
        <v>1</v>
      </c>
      <c r="AA392">
        <v>1</v>
      </c>
    </row>
    <row r="393" ht="12.75">
      <c r="Z393">
        <v>0</v>
      </c>
    </row>
    <row r="394" ht="12.75">
      <c r="AA394">
        <v>1</v>
      </c>
    </row>
    <row r="396" spans="26:27" ht="12.75">
      <c r="Z396">
        <v>1</v>
      </c>
      <c r="AA396">
        <v>1</v>
      </c>
    </row>
    <row r="397" ht="12.75">
      <c r="Z397">
        <v>0</v>
      </c>
    </row>
    <row r="398" spans="26:27" ht="12.75">
      <c r="Z398">
        <v>1</v>
      </c>
      <c r="AA398">
        <v>1</v>
      </c>
    </row>
    <row r="400" ht="12.75">
      <c r="Z400">
        <v>1</v>
      </c>
    </row>
    <row r="401" ht="12.75">
      <c r="AA401">
        <v>1</v>
      </c>
    </row>
    <row r="403" ht="12.75">
      <c r="Z403">
        <v>1</v>
      </c>
    </row>
    <row r="404" spans="26:27" ht="12.75">
      <c r="Z404">
        <v>0</v>
      </c>
      <c r="AA404">
        <v>1</v>
      </c>
    </row>
    <row r="406" ht="12.75">
      <c r="AA406">
        <v>1</v>
      </c>
    </row>
    <row r="408" ht="12.75">
      <c r="Z408">
        <v>0</v>
      </c>
    </row>
  </sheetData>
  <sheetProtection/>
  <printOptions/>
  <pageMargins left="0.75" right="0.75" top="1" bottom="1" header="0.4921259845" footer="0.492125984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7"/>
  <dimension ref="A1:Z190"/>
  <sheetViews>
    <sheetView zoomScalePageLayoutView="0" workbookViewId="0" topLeftCell="A1">
      <selection activeCell="A15" sqref="A15:IV15"/>
    </sheetView>
  </sheetViews>
  <sheetFormatPr defaultColWidth="11.57421875" defaultRowHeight="12.75"/>
  <cols>
    <col min="1" max="16384" width="9.140625" style="0" customWidth="1"/>
  </cols>
  <sheetData>
    <row r="1" spans="1:22" ht="12.75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</row>
    <row r="2" spans="1:26" ht="12.7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Z2">
        <v>1</v>
      </c>
    </row>
    <row r="3" spans="1:22" ht="12.7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</row>
    <row r="4" spans="1:22" ht="12.7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</row>
    <row r="5" spans="1:22" ht="12.75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</row>
    <row r="6" spans="1:22" ht="12.7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6" ht="12.75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Z7">
        <v>1</v>
      </c>
    </row>
    <row r="8" spans="1:26" ht="12.75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Z8">
        <v>0</v>
      </c>
    </row>
    <row r="9" spans="1:26" ht="12.7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Z9">
        <v>1</v>
      </c>
    </row>
    <row r="10" spans="1:26" ht="12.75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Z10">
        <v>0</v>
      </c>
    </row>
    <row r="11" spans="1:26" ht="12.75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Z11">
        <v>1</v>
      </c>
    </row>
    <row r="12" spans="1:26" ht="12.75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Z12">
        <v>0</v>
      </c>
    </row>
    <row r="13" spans="1:26" ht="12.75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Z13">
        <v>1</v>
      </c>
    </row>
    <row r="14" spans="1:26" ht="12.75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Z14">
        <v>0</v>
      </c>
    </row>
    <row r="15" spans="1:26" ht="12.75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Z15">
        <v>1</v>
      </c>
    </row>
    <row r="16" spans="1:26" ht="12.75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Z16">
        <v>0</v>
      </c>
    </row>
    <row r="17" spans="1:26" ht="12.75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Z17">
        <v>1</v>
      </c>
    </row>
    <row r="18" spans="1:26" ht="12.75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Z18">
        <v>0</v>
      </c>
    </row>
    <row r="19" spans="1:26" ht="12.75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Z19">
        <v>1</v>
      </c>
    </row>
    <row r="20" spans="1:26" ht="12.7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Z20">
        <v>0</v>
      </c>
    </row>
    <row r="21" spans="1:26" ht="12.75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Z21">
        <v>1</v>
      </c>
    </row>
    <row r="22" spans="1:26" ht="12.75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Z22">
        <v>0</v>
      </c>
    </row>
    <row r="23" spans="1:26" ht="12.75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Z23">
        <v>1</v>
      </c>
    </row>
    <row r="24" spans="1:26" ht="12.75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Z24">
        <v>0</v>
      </c>
    </row>
    <row r="25" spans="1:26" ht="12.75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Z25">
        <v>1</v>
      </c>
    </row>
    <row r="26" spans="1:22" ht="12.75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</row>
    <row r="27" spans="1:26" ht="12.75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Z27">
        <v>1</v>
      </c>
    </row>
    <row r="28" spans="1:26" ht="12.75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Z28">
        <v>0</v>
      </c>
    </row>
    <row r="29" spans="1:26" ht="12.75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Z29">
        <v>1</v>
      </c>
    </row>
    <row r="30" spans="1:26" ht="12.75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Z30">
        <v>0</v>
      </c>
    </row>
    <row r="31" spans="1:26" ht="12.7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Z31">
        <v>1</v>
      </c>
    </row>
    <row r="32" spans="1:26" ht="12.7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Z32">
        <v>0</v>
      </c>
    </row>
    <row r="33" spans="1:26" ht="12.7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Z33">
        <v>1</v>
      </c>
    </row>
    <row r="34" spans="1:26" ht="12.7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Z34">
        <v>0</v>
      </c>
    </row>
    <row r="35" spans="1:26" ht="12.7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Z35">
        <v>1</v>
      </c>
    </row>
    <row r="36" spans="1:26" ht="12.7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Z36">
        <v>0</v>
      </c>
    </row>
    <row r="37" spans="1:26" ht="12.7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Z37">
        <v>1</v>
      </c>
    </row>
    <row r="38" spans="1:26" ht="12.7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Z38">
        <v>0</v>
      </c>
    </row>
    <row r="39" spans="1:26" ht="12.7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Z39">
        <v>1</v>
      </c>
    </row>
    <row r="40" spans="1:26" ht="12.7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Z40">
        <v>0</v>
      </c>
    </row>
    <row r="41" spans="1:26" ht="12.7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Z41">
        <v>1</v>
      </c>
    </row>
    <row r="42" spans="1:26" ht="12.7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Z42">
        <v>0</v>
      </c>
    </row>
    <row r="43" spans="1:26" ht="12.7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Z43">
        <v>1</v>
      </c>
    </row>
    <row r="44" spans="1:26" ht="12.7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Z44">
        <v>0</v>
      </c>
    </row>
    <row r="45" spans="1:26" ht="12.7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Z45">
        <v>1</v>
      </c>
    </row>
    <row r="46" spans="1:26" ht="12.7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Z46">
        <v>0</v>
      </c>
    </row>
    <row r="47" spans="1:26" ht="12.7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Z47">
        <v>1</v>
      </c>
    </row>
    <row r="48" spans="1:26" ht="12.7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Z48">
        <v>0</v>
      </c>
    </row>
    <row r="49" spans="1:26" ht="12.7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Z49">
        <v>1</v>
      </c>
    </row>
    <row r="50" spans="1:26" ht="12.7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Z50">
        <v>0</v>
      </c>
    </row>
    <row r="51" spans="1:26" ht="12.7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Z51">
        <v>1</v>
      </c>
    </row>
    <row r="52" spans="1:26" ht="12.7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Z52">
        <v>0</v>
      </c>
    </row>
    <row r="53" spans="1:26" ht="12.7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Z53">
        <v>1</v>
      </c>
    </row>
    <row r="54" spans="1:26" ht="12.7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Z54">
        <v>0</v>
      </c>
    </row>
    <row r="55" spans="1:26" ht="12.7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Z55">
        <v>1</v>
      </c>
    </row>
    <row r="56" spans="1:26" ht="12.7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Z56">
        <v>0</v>
      </c>
    </row>
    <row r="57" spans="1:26" ht="12.7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Z57">
        <v>1</v>
      </c>
    </row>
    <row r="58" spans="1:26" ht="12.7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Z58">
        <v>0</v>
      </c>
    </row>
    <row r="59" spans="1:26" ht="12.7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Z59">
        <v>1</v>
      </c>
    </row>
    <row r="60" spans="1:26" ht="12.7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Z60">
        <v>0</v>
      </c>
    </row>
    <row r="61" spans="1:26" ht="12.7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Z61">
        <v>1</v>
      </c>
    </row>
    <row r="62" spans="1:26" ht="12.7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Z62">
        <v>0</v>
      </c>
    </row>
    <row r="63" spans="1:26" ht="12.7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Z63">
        <v>1</v>
      </c>
    </row>
    <row r="64" spans="1:26" ht="12.7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Z64">
        <v>0</v>
      </c>
    </row>
    <row r="65" spans="1:26" ht="12.7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Z65">
        <v>1</v>
      </c>
    </row>
    <row r="66" spans="1:26" ht="12.7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Z66">
        <v>0</v>
      </c>
    </row>
    <row r="67" spans="1:22" ht="12.7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</row>
    <row r="68" spans="1:22" ht="12.7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</row>
    <row r="69" spans="1:26" ht="12.7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Z69">
        <v>1</v>
      </c>
    </row>
    <row r="70" spans="1:26" ht="12.7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Z70">
        <v>0</v>
      </c>
    </row>
    <row r="71" spans="1:26" ht="12.7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Z71">
        <v>1</v>
      </c>
    </row>
    <row r="72" spans="1:26" ht="12.7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Z72">
        <v>0</v>
      </c>
    </row>
    <row r="73" spans="1:26" ht="12.7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Z73">
        <v>1</v>
      </c>
    </row>
    <row r="74" spans="1:26" ht="12.7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Z74">
        <v>0</v>
      </c>
    </row>
    <row r="75" spans="1:26" ht="12.7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Z75">
        <v>1</v>
      </c>
    </row>
    <row r="76" spans="1:26" ht="12.7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Z76">
        <v>0</v>
      </c>
    </row>
    <row r="77" spans="1:26" ht="12.7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Z77">
        <v>1</v>
      </c>
    </row>
    <row r="78" spans="1:26" ht="12.7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Z78">
        <v>0</v>
      </c>
    </row>
    <row r="79" spans="1:26" ht="12.7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Z79">
        <v>1</v>
      </c>
    </row>
    <row r="80" spans="1:26" ht="12.7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Z80">
        <v>0</v>
      </c>
    </row>
    <row r="81" spans="1:26" ht="12.7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Z81">
        <v>1</v>
      </c>
    </row>
    <row r="82" spans="1:26" ht="12.7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Z82">
        <v>0</v>
      </c>
    </row>
    <row r="83" spans="1:26" ht="12.7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Z83">
        <v>1</v>
      </c>
    </row>
    <row r="84" spans="1:26" ht="12.7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Z84">
        <v>0</v>
      </c>
    </row>
    <row r="85" spans="1:26" ht="12.7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Z85">
        <v>1</v>
      </c>
    </row>
    <row r="86" spans="1:26" ht="12.7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Z86">
        <v>0</v>
      </c>
    </row>
    <row r="87" spans="1:26" ht="12.7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Z87">
        <v>1</v>
      </c>
    </row>
    <row r="88" spans="1:26" ht="12.7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Z88">
        <v>0</v>
      </c>
    </row>
    <row r="89" spans="1:26" ht="12.7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Z89">
        <v>1</v>
      </c>
    </row>
    <row r="90" spans="1:26" ht="12.7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Z90">
        <v>0</v>
      </c>
    </row>
    <row r="91" spans="1:26" ht="12.7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Z91">
        <v>1</v>
      </c>
    </row>
    <row r="92" spans="1:26" ht="12.7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Z92">
        <v>0</v>
      </c>
    </row>
    <row r="93" spans="1:26" ht="12.7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Z93">
        <v>1</v>
      </c>
    </row>
    <row r="94" spans="1:26" ht="12.7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Z94">
        <v>0</v>
      </c>
    </row>
    <row r="95" spans="1:26" ht="12.7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Z95">
        <v>1</v>
      </c>
    </row>
    <row r="96" spans="1:26" ht="12.7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Z96">
        <v>0</v>
      </c>
    </row>
    <row r="97" spans="1:26" ht="12.7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Z97">
        <v>1</v>
      </c>
    </row>
    <row r="98" spans="1:26" ht="12.7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Z98">
        <v>0</v>
      </c>
    </row>
    <row r="99" spans="1:26" ht="12.7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Z99">
        <v>1</v>
      </c>
    </row>
    <row r="100" spans="1:26" ht="12.7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Z100">
        <v>0</v>
      </c>
    </row>
    <row r="101" spans="1:26" ht="12.7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Z101">
        <v>1</v>
      </c>
    </row>
    <row r="102" spans="1:26" ht="12.7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Z102">
        <v>0</v>
      </c>
    </row>
    <row r="103" spans="1:26" ht="12.7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Z103">
        <v>1</v>
      </c>
    </row>
    <row r="104" spans="1:26" ht="12.7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Z104">
        <v>0</v>
      </c>
    </row>
    <row r="105" spans="1:26" ht="12.7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Z105">
        <v>1</v>
      </c>
    </row>
    <row r="106" spans="1:26" ht="12.7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Z106">
        <v>0</v>
      </c>
    </row>
    <row r="107" spans="1:26" ht="12.7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Z107">
        <v>1</v>
      </c>
    </row>
    <row r="108" spans="1:26" ht="12.7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Z108">
        <v>0</v>
      </c>
    </row>
    <row r="109" spans="1:26" ht="12.7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Z109">
        <v>1</v>
      </c>
    </row>
    <row r="110" spans="1:26" ht="12.7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Z110">
        <v>0</v>
      </c>
    </row>
    <row r="111" spans="1:26" ht="12.7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Z111">
        <v>1</v>
      </c>
    </row>
    <row r="112" spans="1:26" ht="12.7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Z112">
        <v>0</v>
      </c>
    </row>
    <row r="113" spans="1:26" ht="12.7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Z113">
        <v>1</v>
      </c>
    </row>
    <row r="114" spans="1:26" ht="12.7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Z114">
        <v>0</v>
      </c>
    </row>
    <row r="115" spans="1:26" ht="12.7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Z115">
        <v>1</v>
      </c>
    </row>
    <row r="116" spans="1:26" ht="12.7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Z116">
        <v>0</v>
      </c>
    </row>
    <row r="117" spans="1:26" ht="12.7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Z117">
        <v>1</v>
      </c>
    </row>
    <row r="118" spans="1:22" ht="12.7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</row>
    <row r="119" spans="1:26" ht="12.7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Z119">
        <v>1</v>
      </c>
    </row>
    <row r="120" spans="1:26" ht="12.7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Z120">
        <v>0</v>
      </c>
    </row>
    <row r="121" spans="1:26" ht="12.7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Z121">
        <v>1</v>
      </c>
    </row>
    <row r="122" spans="1:26" ht="12.7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Z122">
        <v>0</v>
      </c>
    </row>
    <row r="123" spans="1:26" ht="12.7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Z123">
        <v>1</v>
      </c>
    </row>
    <row r="124" spans="1:26" ht="12.7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Z124">
        <v>0</v>
      </c>
    </row>
    <row r="125" spans="1:26" ht="12.7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Z125">
        <v>0</v>
      </c>
    </row>
    <row r="126" spans="1:26" ht="12.7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Z126">
        <v>1</v>
      </c>
    </row>
    <row r="127" spans="1:26" ht="12.7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Z127">
        <v>0</v>
      </c>
    </row>
    <row r="128" spans="1:26" ht="12.7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Z128">
        <v>1</v>
      </c>
    </row>
    <row r="129" spans="1:26" ht="12.7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Z129">
        <v>0</v>
      </c>
    </row>
    <row r="130" spans="1:26" ht="12.7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Z130">
        <v>1</v>
      </c>
    </row>
    <row r="131" spans="1:26" ht="12.7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Z131">
        <v>0</v>
      </c>
    </row>
    <row r="132" spans="1:26" ht="12.7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Z132">
        <v>1</v>
      </c>
    </row>
    <row r="133" spans="1:26" ht="12.7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Z133">
        <v>0</v>
      </c>
    </row>
    <row r="134" spans="1:26" ht="12.7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Z134">
        <v>1</v>
      </c>
    </row>
    <row r="135" spans="1:26" ht="12.7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Z135">
        <v>0</v>
      </c>
    </row>
    <row r="136" spans="1:26" ht="12.7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Z136">
        <v>1</v>
      </c>
    </row>
    <row r="137" spans="1:26" ht="12.7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Z137">
        <v>0</v>
      </c>
    </row>
    <row r="138" spans="1:26" ht="12.7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Z138">
        <v>1</v>
      </c>
    </row>
    <row r="139" ht="12.75">
      <c r="Z139">
        <v>0</v>
      </c>
    </row>
    <row r="140" ht="12.75">
      <c r="Z140">
        <v>1</v>
      </c>
    </row>
    <row r="141" ht="12.75">
      <c r="Z141">
        <v>0</v>
      </c>
    </row>
    <row r="142" ht="12.75">
      <c r="Z142">
        <v>1</v>
      </c>
    </row>
    <row r="143" ht="12.75">
      <c r="Z143">
        <v>0</v>
      </c>
    </row>
    <row r="144" ht="12.75">
      <c r="Z144">
        <v>1</v>
      </c>
    </row>
    <row r="145" ht="12.75">
      <c r="Z145">
        <v>0</v>
      </c>
    </row>
    <row r="146" ht="12.75">
      <c r="Z146">
        <v>1</v>
      </c>
    </row>
    <row r="147" ht="12.75">
      <c r="Z147">
        <v>0</v>
      </c>
    </row>
    <row r="148" ht="12.75">
      <c r="Z148">
        <v>1</v>
      </c>
    </row>
    <row r="149" ht="12.75">
      <c r="Z149">
        <v>0</v>
      </c>
    </row>
    <row r="150" ht="12.75">
      <c r="Z150">
        <v>1</v>
      </c>
    </row>
    <row r="151" ht="12.75">
      <c r="Z151">
        <v>0</v>
      </c>
    </row>
    <row r="152" ht="12.75">
      <c r="Z152">
        <v>1</v>
      </c>
    </row>
    <row r="153" ht="12.75">
      <c r="Z153">
        <v>0</v>
      </c>
    </row>
    <row r="154" ht="12.75">
      <c r="Z154">
        <v>1</v>
      </c>
    </row>
    <row r="155" ht="12.75">
      <c r="Z155">
        <v>0</v>
      </c>
    </row>
    <row r="156" ht="12.75">
      <c r="Z156">
        <v>1</v>
      </c>
    </row>
    <row r="157" ht="12.75">
      <c r="Z157">
        <v>0</v>
      </c>
    </row>
    <row r="158" ht="12.75">
      <c r="Z158">
        <v>1</v>
      </c>
    </row>
    <row r="159" ht="12.75">
      <c r="Z159">
        <v>0</v>
      </c>
    </row>
    <row r="160" ht="12.75">
      <c r="Z160">
        <v>1</v>
      </c>
    </row>
    <row r="161" ht="12.75">
      <c r="Z161">
        <v>0</v>
      </c>
    </row>
    <row r="162" ht="12.75">
      <c r="Z162">
        <v>1</v>
      </c>
    </row>
    <row r="163" ht="12.75">
      <c r="Z163">
        <v>0</v>
      </c>
    </row>
    <row r="164" ht="12.75">
      <c r="Z164">
        <v>1</v>
      </c>
    </row>
    <row r="165" ht="12.75">
      <c r="Z165">
        <v>0</v>
      </c>
    </row>
    <row r="166" ht="12.75">
      <c r="Z166">
        <v>1</v>
      </c>
    </row>
    <row r="167" ht="12.75">
      <c r="Z167">
        <v>0</v>
      </c>
    </row>
    <row r="168" ht="12.75">
      <c r="Z168">
        <v>1</v>
      </c>
    </row>
    <row r="169" ht="12.75">
      <c r="Z169">
        <v>0</v>
      </c>
    </row>
    <row r="170" ht="12.75">
      <c r="Z170">
        <v>1</v>
      </c>
    </row>
    <row r="171" ht="12.75">
      <c r="Z171">
        <v>0</v>
      </c>
    </row>
    <row r="172" ht="12.75">
      <c r="Z172">
        <v>1</v>
      </c>
    </row>
    <row r="173" ht="12.75">
      <c r="Z173">
        <v>0</v>
      </c>
    </row>
    <row r="174" ht="12.75">
      <c r="Z174">
        <v>1</v>
      </c>
    </row>
    <row r="175" ht="12.75">
      <c r="Z175">
        <v>0</v>
      </c>
    </row>
    <row r="176" ht="12.75">
      <c r="Z176">
        <v>1</v>
      </c>
    </row>
    <row r="177" ht="12.75">
      <c r="Z177">
        <v>0</v>
      </c>
    </row>
    <row r="178" ht="12.75">
      <c r="Z178">
        <v>1</v>
      </c>
    </row>
    <row r="179" ht="12.75">
      <c r="Z179">
        <v>0</v>
      </c>
    </row>
    <row r="180" ht="12.75">
      <c r="Z180">
        <v>1</v>
      </c>
    </row>
    <row r="181" ht="12.75">
      <c r="Z181">
        <v>0</v>
      </c>
    </row>
    <row r="182" ht="12.75">
      <c r="Z182">
        <v>1</v>
      </c>
    </row>
    <row r="183" ht="12.75">
      <c r="Z183">
        <v>0</v>
      </c>
    </row>
    <row r="184" ht="12.75">
      <c r="Z184">
        <v>1</v>
      </c>
    </row>
    <row r="185" ht="12.75">
      <c r="Z185">
        <v>0</v>
      </c>
    </row>
    <row r="186" ht="12.75">
      <c r="Z186">
        <v>1</v>
      </c>
    </row>
    <row r="187" ht="12.75">
      <c r="Z187">
        <v>0</v>
      </c>
    </row>
    <row r="188" ht="12.75">
      <c r="Z188">
        <v>1</v>
      </c>
    </row>
    <row r="189" ht="12.75">
      <c r="Z189">
        <v>0</v>
      </c>
    </row>
    <row r="190" ht="12.75">
      <c r="Z190">
        <v>1</v>
      </c>
    </row>
  </sheetData>
  <sheetProtection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POPA</dc:creator>
  <cp:keywords/>
  <dc:description/>
  <cp:lastModifiedBy>Lionel Edwards</cp:lastModifiedBy>
  <cp:lastPrinted>2018-03-24T02:36:45Z</cp:lastPrinted>
  <dcterms:created xsi:type="dcterms:W3CDTF">2010-02-06T21:10:27Z</dcterms:created>
  <dcterms:modified xsi:type="dcterms:W3CDTF">2023-01-26T23:26:10Z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